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https://fsu-my.sharepoint.com/personal/ecampanale_fsu_edu/Documents/Documents/EMC/SRA Website Updates/"/>
    </mc:Choice>
  </mc:AlternateContent>
  <xr:revisionPtr revIDLastSave="0" documentId="8_{BA937C9B-18E2-4176-90B9-B3D793A89E80}" xr6:coauthVersionLast="47" xr6:coauthVersionMax="47" xr10:uidLastSave="{00000000-0000-0000-0000-000000000000}"/>
  <workbookProtection workbookAlgorithmName="SHA-512" workbookHashValue="787eu6TAhR6dE0oODxyGjUq2Jn42L4O774MLVtPnVgapqPkjWJfVWZ4/HRnwCnFCIWEDIeBX4W/HX9Cs33oP6w==" workbookSaltValue="FHR4u0scMwNqmCHidPWW/Q==" workbookSpinCount="100000" lockStructure="1"/>
  <bookViews>
    <workbookView xWindow="3420" yWindow="495" windowWidth="23475" windowHeight="14220" tabRatio="819" firstSheet="1" activeTab="1" xr2:uid="{00000000-000D-0000-FFFF-FFFF00000000}"/>
  </bookViews>
  <sheets>
    <sheet name="Tables" sheetId="2" state="hidden" r:id="rId1"/>
    <sheet name="Introduction" sheetId="10" r:id="rId2"/>
    <sheet name="Budget Workbook Instructions" sheetId="9" r:id="rId3"/>
    <sheet name="Sample Budget" sheetId="11" r:id="rId4"/>
    <sheet name="Budget Workbook Blank" sheetId="3"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3" l="1"/>
  <c r="E36" i="3"/>
  <c r="F61" i="11"/>
  <c r="E61" i="11"/>
  <c r="H88" i="11"/>
  <c r="G88" i="11"/>
  <c r="F88" i="11"/>
  <c r="E88" i="11"/>
  <c r="D88" i="11"/>
  <c r="I87" i="11"/>
  <c r="H85" i="11"/>
  <c r="G85" i="11"/>
  <c r="F85" i="11"/>
  <c r="E85" i="11"/>
  <c r="D85" i="11"/>
  <c r="I84" i="11"/>
  <c r="H82" i="11"/>
  <c r="G82" i="11"/>
  <c r="I81" i="11"/>
  <c r="I73" i="11"/>
  <c r="I72" i="11"/>
  <c r="I71" i="11"/>
  <c r="I70" i="11"/>
  <c r="I69" i="11"/>
  <c r="I68" i="11"/>
  <c r="I67" i="11"/>
  <c r="I66" i="11"/>
  <c r="I65" i="11"/>
  <c r="I64" i="11"/>
  <c r="I63" i="11"/>
  <c r="I62" i="11"/>
  <c r="C61" i="11"/>
  <c r="E74" i="11" s="1"/>
  <c r="H59" i="11"/>
  <c r="G59" i="11"/>
  <c r="F59" i="11"/>
  <c r="E59" i="11"/>
  <c r="D59" i="11"/>
  <c r="I57" i="11"/>
  <c r="I56" i="11"/>
  <c r="I54" i="11"/>
  <c r="F45" i="11"/>
  <c r="E45" i="11"/>
  <c r="D45" i="11"/>
  <c r="H44" i="11"/>
  <c r="H45" i="11" s="1"/>
  <c r="G44" i="11"/>
  <c r="G45" i="11" s="1"/>
  <c r="F44" i="11"/>
  <c r="E44" i="11"/>
  <c r="D44" i="11"/>
  <c r="I43" i="11"/>
  <c r="G41" i="11"/>
  <c r="H40" i="11"/>
  <c r="H41" i="11" s="1"/>
  <c r="G40" i="11"/>
  <c r="F40" i="11"/>
  <c r="F41" i="11" s="1"/>
  <c r="E40" i="11"/>
  <c r="E41" i="11" s="1"/>
  <c r="D40" i="11"/>
  <c r="D41" i="11" s="1"/>
  <c r="I39" i="11"/>
  <c r="D37" i="11"/>
  <c r="H36" i="11"/>
  <c r="H37" i="11" s="1"/>
  <c r="G36" i="11"/>
  <c r="G37" i="11" s="1"/>
  <c r="F36" i="11"/>
  <c r="F37" i="11" s="1"/>
  <c r="E36" i="11"/>
  <c r="E37" i="11" s="1"/>
  <c r="D36" i="11"/>
  <c r="I35" i="11"/>
  <c r="C33" i="11"/>
  <c r="D33" i="11" s="1"/>
  <c r="H31" i="11"/>
  <c r="G31" i="11"/>
  <c r="F31" i="11"/>
  <c r="E31" i="11"/>
  <c r="D31" i="11"/>
  <c r="C29" i="11"/>
  <c r="H27" i="11"/>
  <c r="G27" i="11"/>
  <c r="F27" i="11"/>
  <c r="E27" i="11"/>
  <c r="D27" i="11"/>
  <c r="C25" i="11"/>
  <c r="H23" i="11"/>
  <c r="G23" i="11"/>
  <c r="D23" i="11"/>
  <c r="D47" i="11" s="1"/>
  <c r="C16" i="11"/>
  <c r="D16" i="11" s="1"/>
  <c r="H14" i="11"/>
  <c r="G14" i="11"/>
  <c r="F14" i="11"/>
  <c r="E14" i="11"/>
  <c r="D14" i="11"/>
  <c r="C12" i="11"/>
  <c r="D12" i="11" s="1"/>
  <c r="H10" i="11"/>
  <c r="G10" i="11"/>
  <c r="F10" i="11"/>
  <c r="E10" i="11"/>
  <c r="D10" i="11"/>
  <c r="C8" i="11"/>
  <c r="H6" i="11"/>
  <c r="G6" i="11"/>
  <c r="F6" i="11"/>
  <c r="E6" i="11"/>
  <c r="E18" i="11" s="1"/>
  <c r="D6" i="11"/>
  <c r="E76" i="3"/>
  <c r="F76" i="3"/>
  <c r="G76" i="3"/>
  <c r="H76" i="3"/>
  <c r="D76" i="3"/>
  <c r="F36" i="3"/>
  <c r="G36" i="3"/>
  <c r="H36" i="3"/>
  <c r="E6" i="3"/>
  <c r="F6" i="3" s="1"/>
  <c r="C33" i="3"/>
  <c r="C29" i="3"/>
  <c r="C25" i="3"/>
  <c r="C16" i="3"/>
  <c r="C12" i="3"/>
  <c r="C8" i="3"/>
  <c r="D10" i="3"/>
  <c r="D6" i="3"/>
  <c r="D14" i="3"/>
  <c r="G31" i="3"/>
  <c r="H31" i="3"/>
  <c r="E31" i="3"/>
  <c r="F31" i="3" s="1"/>
  <c r="F27" i="3"/>
  <c r="G27" i="3"/>
  <c r="H27" i="3"/>
  <c r="E27" i="3"/>
  <c r="F23" i="3"/>
  <c r="G23" i="3"/>
  <c r="H23" i="3" s="1"/>
  <c r="E23" i="3"/>
  <c r="F14" i="3"/>
  <c r="G14" i="3"/>
  <c r="H14" i="3"/>
  <c r="E14" i="3"/>
  <c r="H10" i="3"/>
  <c r="G10" i="3"/>
  <c r="E10" i="3"/>
  <c r="F10" i="3" s="1"/>
  <c r="H6" i="3"/>
  <c r="G6" i="3"/>
  <c r="E33" i="11" l="1"/>
  <c r="H29" i="11"/>
  <c r="G12" i="11"/>
  <c r="F12" i="11"/>
  <c r="F16" i="11"/>
  <c r="D29" i="11"/>
  <c r="F33" i="11"/>
  <c r="E12" i="11"/>
  <c r="E29" i="11"/>
  <c r="G33" i="11"/>
  <c r="H12" i="11"/>
  <c r="H16" i="11"/>
  <c r="H33" i="11"/>
  <c r="H61" i="11"/>
  <c r="H74" i="11" s="1"/>
  <c r="F74" i="11"/>
  <c r="G61" i="11"/>
  <c r="G74" i="11" s="1"/>
  <c r="I59" i="11"/>
  <c r="I36" i="11"/>
  <c r="I37" i="11"/>
  <c r="G25" i="11"/>
  <c r="E23" i="11"/>
  <c r="F23" i="11" s="1"/>
  <c r="D25" i="11"/>
  <c r="D48" i="11" s="1"/>
  <c r="D49" i="11" s="1"/>
  <c r="I23" i="11"/>
  <c r="F47" i="11"/>
  <c r="G47" i="11"/>
  <c r="G51" i="11" s="1"/>
  <c r="H47" i="11"/>
  <c r="F29" i="11"/>
  <c r="G29" i="11"/>
  <c r="H18" i="11"/>
  <c r="I14" i="11"/>
  <c r="F8" i="11"/>
  <c r="G18" i="11"/>
  <c r="I88" i="11"/>
  <c r="G8" i="11"/>
  <c r="E8" i="11"/>
  <c r="I6" i="11"/>
  <c r="D8" i="11"/>
  <c r="D19" i="11" s="1"/>
  <c r="D18" i="11"/>
  <c r="D51" i="11" s="1"/>
  <c r="I85" i="11"/>
  <c r="I45" i="11"/>
  <c r="I41" i="11"/>
  <c r="I31" i="11"/>
  <c r="I44" i="11"/>
  <c r="E47" i="11"/>
  <c r="F18" i="11"/>
  <c r="E25" i="11"/>
  <c r="E16" i="11"/>
  <c r="F25" i="11"/>
  <c r="H8" i="11"/>
  <c r="I27" i="11"/>
  <c r="I40" i="11"/>
  <c r="G16" i="11"/>
  <c r="H25" i="11"/>
  <c r="I10" i="11"/>
  <c r="D61" i="11"/>
  <c r="C61" i="3"/>
  <c r="F8" i="3"/>
  <c r="I12" i="11" l="1"/>
  <c r="I33" i="11"/>
  <c r="E48" i="11"/>
  <c r="E49" i="11" s="1"/>
  <c r="G48" i="11"/>
  <c r="G49" i="11" s="1"/>
  <c r="H48" i="11"/>
  <c r="H49" i="11" s="1"/>
  <c r="I29" i="11"/>
  <c r="F19" i="11"/>
  <c r="F20" i="11" s="1"/>
  <c r="H19" i="11"/>
  <c r="F48" i="11"/>
  <c r="F49" i="11" s="1"/>
  <c r="I47" i="11"/>
  <c r="H51" i="11"/>
  <c r="E51" i="11"/>
  <c r="E19" i="11"/>
  <c r="E20" i="11" s="1"/>
  <c r="G19" i="11"/>
  <c r="I18" i="11"/>
  <c r="D52" i="11"/>
  <c r="F51" i="11"/>
  <c r="I16" i="11"/>
  <c r="D74" i="11"/>
  <c r="I74" i="11" s="1"/>
  <c r="I61" i="11"/>
  <c r="I8" i="11"/>
  <c r="D20" i="11"/>
  <c r="I25" i="11"/>
  <c r="D8" i="3"/>
  <c r="G8" i="3"/>
  <c r="H8" i="3"/>
  <c r="E8" i="3"/>
  <c r="E61" i="3"/>
  <c r="D61" i="3"/>
  <c r="E59" i="3"/>
  <c r="F59" i="3"/>
  <c r="G59" i="3"/>
  <c r="H59" i="3"/>
  <c r="D59" i="3"/>
  <c r="G52" i="11" l="1"/>
  <c r="H52" i="11"/>
  <c r="I48" i="11"/>
  <c r="E52" i="11"/>
  <c r="F52" i="11"/>
  <c r="H20" i="11"/>
  <c r="H53" i="11" s="1"/>
  <c r="H76" i="11" s="1"/>
  <c r="H77" i="11" s="1"/>
  <c r="F53" i="11"/>
  <c r="F75" i="11" s="1"/>
  <c r="I19" i="11"/>
  <c r="I49" i="11"/>
  <c r="G20" i="11"/>
  <c r="G53" i="11" s="1"/>
  <c r="I51" i="11"/>
  <c r="E53" i="11"/>
  <c r="D53" i="11"/>
  <c r="D76" i="11" s="1"/>
  <c r="I8" i="3"/>
  <c r="H75" i="11" l="1"/>
  <c r="I52" i="11"/>
  <c r="F76" i="11"/>
  <c r="F77" i="11" s="1"/>
  <c r="F78" i="11" s="1"/>
  <c r="E75" i="11"/>
  <c r="E76" i="11"/>
  <c r="E77" i="11" s="1"/>
  <c r="F82" i="11"/>
  <c r="D77" i="11"/>
  <c r="G75" i="11"/>
  <c r="G76" i="11"/>
  <c r="G77" i="11" s="1"/>
  <c r="H78" i="11"/>
  <c r="I20" i="11"/>
  <c r="D75" i="11"/>
  <c r="D82" i="11" s="1"/>
  <c r="I53" i="11"/>
  <c r="I62" i="3"/>
  <c r="I63" i="3"/>
  <c r="G78" i="11" l="1"/>
  <c r="E78" i="11"/>
  <c r="E82" i="11"/>
  <c r="I82" i="11" s="1"/>
  <c r="I77" i="11"/>
  <c r="I76" i="11"/>
  <c r="D78" i="11"/>
  <c r="I75" i="11"/>
  <c r="E74" i="3"/>
  <c r="D74" i="3"/>
  <c r="F61" i="3"/>
  <c r="F74" i="3" s="1"/>
  <c r="I78" i="11" l="1"/>
  <c r="H44" i="3"/>
  <c r="G44" i="3"/>
  <c r="G45" i="3" s="1"/>
  <c r="F44" i="3"/>
  <c r="F45" i="3" s="1"/>
  <c r="E44" i="3"/>
  <c r="E45" i="3" s="1"/>
  <c r="D44" i="3"/>
  <c r="D45" i="3" s="1"/>
  <c r="I43" i="3"/>
  <c r="H40" i="3"/>
  <c r="H41" i="3" s="1"/>
  <c r="G40" i="3"/>
  <c r="G41" i="3" s="1"/>
  <c r="F40" i="3"/>
  <c r="F41" i="3" s="1"/>
  <c r="E40" i="3"/>
  <c r="E41" i="3" s="1"/>
  <c r="D40" i="3"/>
  <c r="D41" i="3" s="1"/>
  <c r="I39" i="3"/>
  <c r="H37" i="3"/>
  <c r="G37" i="3"/>
  <c r="F37" i="3"/>
  <c r="E37" i="3"/>
  <c r="I35" i="3"/>
  <c r="D31" i="3"/>
  <c r="D33" i="3" s="1"/>
  <c r="D27" i="3"/>
  <c r="D29" i="3" s="1"/>
  <c r="D23" i="3"/>
  <c r="F12" i="3"/>
  <c r="D12" i="3"/>
  <c r="H88" i="3"/>
  <c r="G88" i="3"/>
  <c r="F88" i="3"/>
  <c r="E88" i="3"/>
  <c r="D88" i="3"/>
  <c r="I87" i="3"/>
  <c r="H85" i="3"/>
  <c r="G85" i="3"/>
  <c r="F85" i="3"/>
  <c r="E85" i="3"/>
  <c r="D85" i="3"/>
  <c r="I84" i="3"/>
  <c r="I81" i="3"/>
  <c r="H12" i="3" l="1"/>
  <c r="F18" i="3"/>
  <c r="D18" i="3"/>
  <c r="D47" i="3"/>
  <c r="I36" i="3"/>
  <c r="D37" i="3"/>
  <c r="I10" i="3"/>
  <c r="E12" i="3"/>
  <c r="I85" i="3"/>
  <c r="I41" i="3"/>
  <c r="I44" i="3"/>
  <c r="I14" i="3"/>
  <c r="I23" i="3"/>
  <c r="I88" i="3"/>
  <c r="I40" i="3"/>
  <c r="H45" i="3"/>
  <c r="I45" i="3" s="1"/>
  <c r="I73" i="3"/>
  <c r="I72" i="3"/>
  <c r="I71" i="3"/>
  <c r="I70" i="3"/>
  <c r="I69" i="3"/>
  <c r="I68" i="3"/>
  <c r="I67" i="3"/>
  <c r="I66" i="3"/>
  <c r="I65" i="3"/>
  <c r="I64" i="3"/>
  <c r="I59" i="3"/>
  <c r="I57" i="3"/>
  <c r="I56" i="3"/>
  <c r="I54" i="3"/>
  <c r="G25" i="3"/>
  <c r="G16" i="3"/>
  <c r="I37" i="3" l="1"/>
  <c r="E33" i="3"/>
  <c r="E29" i="3"/>
  <c r="E47" i="3"/>
  <c r="F29" i="3"/>
  <c r="G12" i="3"/>
  <c r="H18" i="3"/>
  <c r="G18" i="3"/>
  <c r="D51" i="3"/>
  <c r="I6" i="3"/>
  <c r="E18" i="3"/>
  <c r="H16" i="3"/>
  <c r="H19" i="3" s="1"/>
  <c r="F16" i="3"/>
  <c r="F19" i="3" s="1"/>
  <c r="E16" i="3"/>
  <c r="E19" i="3" s="1"/>
  <c r="D16" i="3"/>
  <c r="D19" i="3" s="1"/>
  <c r="H25" i="3"/>
  <c r="D25" i="3"/>
  <c r="D48" i="3" s="1"/>
  <c r="D49" i="3" s="1"/>
  <c r="E25" i="3"/>
  <c r="F25" i="3"/>
  <c r="H61" i="3"/>
  <c r="H74" i="3" s="1"/>
  <c r="G61" i="3"/>
  <c r="G74" i="3" s="1"/>
  <c r="D52" i="3" l="1"/>
  <c r="E48" i="3"/>
  <c r="E49" i="3" s="1"/>
  <c r="I12" i="3"/>
  <c r="G19" i="3"/>
  <c r="F33" i="3"/>
  <c r="F48" i="3" s="1"/>
  <c r="G47" i="3"/>
  <c r="G51" i="3" s="1"/>
  <c r="F47" i="3"/>
  <c r="F51" i="3" s="1"/>
  <c r="G29" i="3"/>
  <c r="I27" i="3"/>
  <c r="I18" i="3"/>
  <c r="D20" i="3"/>
  <c r="H20" i="3"/>
  <c r="F20" i="3"/>
  <c r="E51" i="3"/>
  <c r="I16" i="3"/>
  <c r="I25" i="3"/>
  <c r="I61" i="3"/>
  <c r="I74" i="3"/>
  <c r="I19" i="3" l="1"/>
  <c r="F49" i="3"/>
  <c r="F53" i="3" s="1"/>
  <c r="F77" i="3" s="1"/>
  <c r="G33" i="3"/>
  <c r="G48" i="3" s="1"/>
  <c r="H33" i="3"/>
  <c r="I31" i="3"/>
  <c r="H29" i="3"/>
  <c r="H47" i="3"/>
  <c r="H51" i="3" s="1"/>
  <c r="I51" i="3" s="1"/>
  <c r="G20" i="3"/>
  <c r="E52" i="3"/>
  <c r="E20" i="3"/>
  <c r="E53" i="3" s="1"/>
  <c r="D53" i="3"/>
  <c r="G82" i="3"/>
  <c r="H82" i="3"/>
  <c r="H48" i="3" l="1"/>
  <c r="H49" i="3" s="1"/>
  <c r="H53" i="3" s="1"/>
  <c r="F52" i="3"/>
  <c r="I33" i="3"/>
  <c r="I47" i="3"/>
  <c r="I29" i="3"/>
  <c r="F75" i="3"/>
  <c r="F78" i="3" s="1"/>
  <c r="I20" i="3"/>
  <c r="E77" i="3"/>
  <c r="E75" i="3"/>
  <c r="D75" i="3"/>
  <c r="D77" i="3"/>
  <c r="F82" i="3"/>
  <c r="H75" i="3" l="1"/>
  <c r="H77" i="3"/>
  <c r="I48" i="3"/>
  <c r="H52" i="3"/>
  <c r="G49" i="3"/>
  <c r="G52" i="3"/>
  <c r="D78" i="3"/>
  <c r="E78" i="3"/>
  <c r="E82" i="3"/>
  <c r="D82" i="3"/>
  <c r="H78" i="3" l="1"/>
  <c r="G53" i="3"/>
  <c r="I49" i="3"/>
  <c r="I52" i="3"/>
  <c r="I82" i="3"/>
  <c r="G77" i="3" l="1"/>
  <c r="I77" i="3" s="1"/>
  <c r="I76" i="3"/>
  <c r="G75" i="3"/>
  <c r="I53" i="3"/>
  <c r="G78" i="3" l="1"/>
  <c r="I78" i="3" s="1"/>
  <c r="I75" i="3"/>
</calcChain>
</file>

<file path=xl/sharedStrings.xml><?xml version="1.0" encoding="utf-8"?>
<sst xmlns="http://schemas.openxmlformats.org/spreadsheetml/2006/main" count="270" uniqueCount="146">
  <si>
    <t>Rate Type</t>
  </si>
  <si>
    <t>Rate</t>
  </si>
  <si>
    <t>Credit Hours</t>
  </si>
  <si>
    <t>23-24</t>
  </si>
  <si>
    <t>Base</t>
  </si>
  <si>
    <t>9 hrs. In-St</t>
  </si>
  <si>
    <t>MTDC</t>
  </si>
  <si>
    <t>18 hrs. In-St</t>
  </si>
  <si>
    <t>27 hrs. In-St</t>
  </si>
  <si>
    <t>TBD</t>
  </si>
  <si>
    <t>Fringe Rates effective 7/1/2023</t>
  </si>
  <si>
    <t>Welcome to the Office of Research
Budget Workbook</t>
  </si>
  <si>
    <r>
      <t xml:space="preserve">This workbook was created to help PIs and Departmental Research Administrators prepare budgets for sponsored projects.  A full training module on Building Budgets, ESP05, is available through the eSpear Certificate Series 
( </t>
    </r>
    <r>
      <rPr>
        <sz val="12"/>
        <color rgb="FF0000FF"/>
        <rFont val="Calibri"/>
        <family val="2"/>
        <scheme val="minor"/>
      </rPr>
      <t>https://www.research.fsu.edu/research-offices/sra/resources-and-training/training/espear/</t>
    </r>
    <r>
      <rPr>
        <sz val="12"/>
        <color theme="1"/>
        <rFont val="Calibri"/>
        <family val="2"/>
        <scheme val="minor"/>
      </rPr>
      <t xml:space="preserve"> ). </t>
    </r>
  </si>
  <si>
    <t>Overview of Workbook</t>
  </si>
  <si>
    <r>
      <t xml:space="preserve">If you have any questions please contact SRA
at  </t>
    </r>
    <r>
      <rPr>
        <sz val="11"/>
        <color rgb="FF0000FF"/>
        <rFont val="Calibri"/>
        <family val="2"/>
        <scheme val="minor"/>
      </rPr>
      <t>SRA-Pre@fsu.edu</t>
    </r>
    <r>
      <rPr>
        <sz val="11"/>
        <color theme="1"/>
        <rFont val="Calibri"/>
        <family val="2"/>
        <scheme val="minor"/>
      </rPr>
      <t xml:space="preserve"> or 644-5260.
</t>
    </r>
  </si>
  <si>
    <t>Budget Workbook Instructions</t>
  </si>
  <si>
    <t>Cells shaded yellow should be completed.  All other cells utilize formulas to calculate the budget.</t>
  </si>
  <si>
    <t>General Information</t>
  </si>
  <si>
    <t>In row 1, enter the Project Name</t>
  </si>
  <si>
    <t>In row 3, columns D – H (if applicable) enter the dates for the budget periods.  Formulas have been created that recognize if there are dates in these cells to carry the calculations forward.</t>
  </si>
  <si>
    <t>Personnel Section</t>
  </si>
  <si>
    <t>For Post Docs, Graduate Students and Undergraduate students utilize their respective section under Other Personnel.</t>
  </si>
  <si>
    <r>
      <t xml:space="preserve">Enter the </t>
    </r>
    <r>
      <rPr>
        <u/>
        <sz val="11"/>
        <color theme="1"/>
        <rFont val="Calibri"/>
        <family val="2"/>
        <scheme val="minor"/>
      </rPr>
      <t>annual salary</t>
    </r>
    <r>
      <rPr>
        <sz val="11"/>
        <color theme="1"/>
        <rFont val="Calibri"/>
        <family val="2"/>
        <scheme val="minor"/>
      </rPr>
      <t xml:space="preserve"> per post doc/grad student/undergrad student in column C.</t>
    </r>
  </si>
  <si>
    <t>Equipment Section</t>
  </si>
  <si>
    <t>In columns D – H, enter the respective amount of equipment (&gt;$5,000) that is requested each year.</t>
  </si>
  <si>
    <t>Travel Section</t>
  </si>
  <si>
    <t>In columns D – H, enter the respective amount of travel, separated as domestic and foreign travel, that is requested each year.</t>
  </si>
  <si>
    <t>Other Direct Costs Section</t>
  </si>
  <si>
    <t>Total Direct &amp; Indirect Costs</t>
  </si>
  <si>
    <t>Funding Cap Section</t>
  </si>
  <si>
    <t>If your funding solicitation includes a cap on funds (direct, indirect or total) the Funding Cap Calculations section can be utilized to help with calculating the correct amount to budget for the project.  Please make sure that all of the work being proposed can be completed within the respective budget.</t>
  </si>
  <si>
    <t xml:space="preserve">Note: these three funding cap calculations are setup to work independently to accommodate different types of funding caps, therefore the direct cost and indirect cost formulas due not calculate a total cost allowed. </t>
  </si>
  <si>
    <t>Project Budget</t>
  </si>
  <si>
    <t>Year 1</t>
  </si>
  <si>
    <t>Year 2</t>
  </si>
  <si>
    <t>Year 3</t>
  </si>
  <si>
    <t>Year 4</t>
  </si>
  <si>
    <t>Year 5</t>
  </si>
  <si>
    <t>Cumulative</t>
  </si>
  <si>
    <t>Escalation Rate</t>
  </si>
  <si>
    <t>SENIOR PERSONNEL</t>
  </si>
  <si>
    <t>(Name, Role)</t>
  </si>
  <si>
    <t>Fringe Rate (select rate type)</t>
  </si>
  <si>
    <t>Total Senior Personnel Salary</t>
  </si>
  <si>
    <t>Total Senior Personnel</t>
  </si>
  <si>
    <t>OTHER PERSONNEL</t>
  </si>
  <si>
    <t>Post Docs</t>
  </si>
  <si>
    <t># of Post Docs per Year</t>
  </si>
  <si>
    <t>Post Docs Annual Salary</t>
  </si>
  <si>
    <t>Post Doc Fringe</t>
  </si>
  <si>
    <t>Grad Students</t>
  </si>
  <si>
    <t># of Grad Students per Year</t>
  </si>
  <si>
    <t>Grad Students Annual Salary</t>
  </si>
  <si>
    <t>Grad Student Fringe</t>
  </si>
  <si>
    <t>Undergraduate Students</t>
  </si>
  <si>
    <t># of Undergrad Students per Year</t>
  </si>
  <si>
    <t>Undergraduate Students Annual Salary</t>
  </si>
  <si>
    <t xml:space="preserve">Undergraduate Student Fringe </t>
  </si>
  <si>
    <t>Total OPS Salary</t>
  </si>
  <si>
    <t>Total OPS</t>
  </si>
  <si>
    <t>Total Salary</t>
  </si>
  <si>
    <t>Total Fringe</t>
  </si>
  <si>
    <t>Total Senior Personnel and OPS</t>
  </si>
  <si>
    <t>EQUIPMENT</t>
  </si>
  <si>
    <t>TRAVEL</t>
  </si>
  <si>
    <t>Domestic Travel</t>
  </si>
  <si>
    <t>Foreign Travel</t>
  </si>
  <si>
    <t>Total Travel</t>
  </si>
  <si>
    <t>OTHER DIRECT COSTS</t>
  </si>
  <si>
    <t>Tuition</t>
  </si>
  <si>
    <t>Tuition - CUSTOM (use if allocating a different number of credit hours than available on row 68)</t>
  </si>
  <si>
    <t>Materials and Supplies</t>
  </si>
  <si>
    <t>Publication Costs</t>
  </si>
  <si>
    <t>Consultant Services</t>
  </si>
  <si>
    <t>ADP/Computer Services</t>
  </si>
  <si>
    <t>Subawards (first $25k of each subaward included in MTDC)</t>
  </si>
  <si>
    <t>Subawards (&gt;$25k of each subaward excluded from MTDC)</t>
  </si>
  <si>
    <t>Alterations &amp; Renovations</t>
  </si>
  <si>
    <t>Rent</t>
  </si>
  <si>
    <t>Other 1</t>
  </si>
  <si>
    <t>Other 2</t>
  </si>
  <si>
    <t>Other 3</t>
  </si>
  <si>
    <t>Total Other Direct Costs</t>
  </si>
  <si>
    <t>TOTAL DIRECT COSTS</t>
  </si>
  <si>
    <t>Direct Cost Base</t>
  </si>
  <si>
    <t xml:space="preserve">Indirect Costs </t>
  </si>
  <si>
    <t>TOTAL DIRECT AND INDIRECT COSTS</t>
  </si>
  <si>
    <t>FUNDING CAP CALCULATIONS (if needed)</t>
  </si>
  <si>
    <t>Total Direct Cost Allowed</t>
  </si>
  <si>
    <t>Total Indirect Cost Allowed</t>
  </si>
  <si>
    <t>Total Cost Allowed</t>
  </si>
  <si>
    <t>(Project Name)</t>
  </si>
  <si>
    <t>(Enter Budget Periods Here --&gt;)</t>
  </si>
  <si>
    <t>Total Senior Personnel Fringe</t>
  </si>
  <si>
    <t>Total OPS Fringe</t>
  </si>
  <si>
    <t>Remaining Direct Cost Available</t>
  </si>
  <si>
    <t>Remaining Indirect Cost Available</t>
  </si>
  <si>
    <t>Total Cost Remaining</t>
  </si>
  <si>
    <t>Monthly Rate</t>
  </si>
  <si>
    <t>Months of Salary Requested</t>
  </si>
  <si>
    <t>Faculty</t>
  </si>
  <si>
    <t>Executive Service</t>
  </si>
  <si>
    <t>A&amp;P</t>
  </si>
  <si>
    <t>Charter School Faculty</t>
  </si>
  <si>
    <t>USPS</t>
  </si>
  <si>
    <t>Athletic Coaches</t>
  </si>
  <si>
    <t>Graduate Assistants</t>
  </si>
  <si>
    <t>Students</t>
  </si>
  <si>
    <t>OPS &amp; Temps</t>
  </si>
  <si>
    <t>Bonuses and One-Time Pays</t>
  </si>
  <si>
    <t>Overtime and Supplements</t>
  </si>
  <si>
    <t>Clinical Faculty</t>
  </si>
  <si>
    <t>TDCEXTUI</t>
  </si>
  <si>
    <t>Stacey Patterson, PI</t>
  </si>
  <si>
    <t>7/1/24 - 6/30/25</t>
  </si>
  <si>
    <t>7/1/25 - 6/30/26</t>
  </si>
  <si>
    <t>7/1/26 - 6/30/27</t>
  </si>
  <si>
    <t>Human Subject Research Participant Incentives</t>
  </si>
  <si>
    <t xml:space="preserve">In row 3, column C, enter the escalation rate you want to apply to the subsequent budget years for personnel costs (excluding post docs and students). </t>
  </si>
  <si>
    <t>Under the Senior Personnel section, list the name and role of the PI, Co-PI and any other senior personnel in column A (Name, Role) cells.</t>
  </si>
  <si>
    <t>Enter the respective current monthly salary (annualized salary ÷ 12) in column C.</t>
  </si>
  <si>
    <t>Enter the number of months the personnel will be appointed per year in column C.</t>
  </si>
  <si>
    <t>If the number of months per year for the personnel will vary the formulas in columns E-H will have to be modified.</t>
  </si>
  <si>
    <t>Select the fringe benefit rate from the respective drop down menus in column B.</t>
  </si>
  <si>
    <t>Under the Other Personnel section, enter any non-senior personnel working on the project, including their name (if known) and role.</t>
  </si>
  <si>
    <t>Enter the respective monthly salary (annualized salary ÷ 12) in column C.</t>
  </si>
  <si>
    <t>Enter the total number of post docs to be appointed per year in row 35 for each year.  Enter the total number of grad students to be appointed per year in row 39 for each year.  Enter the total number of undergrad students to be appointed per year in row 43 for each year.</t>
  </si>
  <si>
    <t>In row 61, column B (cell B61), select the number of tuition hours that needs to be included annually per graduate student.</t>
  </si>
  <si>
    <t>If you wish to allocate an amount of tuition that is not available in row 61 use line 62 to include a custom amount of tuition</t>
  </si>
  <si>
    <t>Tuition - CUSTOM (use if allocating a different number of credit hours than available on row 61)</t>
  </si>
  <si>
    <t>In rows 63 – 66, enter the respective amount by category requested for Materials and Supplies, Publication Costs, Consultant Services and ADP/Computer Services for each year.</t>
  </si>
  <si>
    <t xml:space="preserve">In row 67, enter the first $25,000 of each subaward contract requested.  If a subrecipient will receive funds in multiple years of the project, only the first $25,000 needs to be included in this row.  If there are multiple subrecipients, the first $25,000 of each subcontract should be included in this row.  </t>
  </si>
  <si>
    <t>In row 68, enter the remaining amount beyond $25,000 for each subaward contract requested.</t>
  </si>
  <si>
    <t xml:space="preserve">For example, if you have one subrecipient and you are issuing them $45,000 per year, you would include $25,000 in year 1 in row 67 and $20,000 in year 1 in row 68, and the remaining $45,000 in years 2 and 3 in row 68.  </t>
  </si>
  <si>
    <t>If you have two subrecipients and you are issuing each of them $25,000 in year 1 and $10,000 each additional year, you would include $50,000 in year 1 in row 67 and the remaining $20,000 each additional year in row 68.</t>
  </si>
  <si>
    <t>In rows 69 – 70 enter the respective amount by category requested for Alterations &amp; Renovations and Rent for each year.</t>
  </si>
  <si>
    <t>Rows 71 – 73 can be used to enter amounts for any additional budget items that do not fit in the aforementioned categories.  In column B, include a brief description of the cost category.</t>
  </si>
  <si>
    <t>Row 75 will automatically total all direct costs for the project.</t>
  </si>
  <si>
    <t>In row 76, column C (cell C76), select your Direct Cost Base from the drop down menu – MTDC for Modified Total Direct Cost or TDCEXTUI for Total Direct Cost Excluding Tuition.   The remainder of row 76 will automatically calculate based on your direct cost base selection.</t>
  </si>
  <si>
    <t>In row 77, column C (cell C77), enter the F&amp;A or Indirect Cost Rate for the project.  The remainder of row 77 will automatically calculate based on your Direct Cost Base and F&amp;A rate.</t>
  </si>
  <si>
    <t>Row 78 will automatically total all of the direct costs and indirect costs for the project.</t>
  </si>
  <si>
    <t>In row 81, enter the Direct Cost Allowed per year.  Row 82 will automatically calculate if the current proposed budget is Over (negative number) or Under (positive number) the funding cap.</t>
  </si>
  <si>
    <t>In row 84, enter the Indirect Cost Allowed per year.  Row 84 will automatically calculate if the current proposed budget is Over (negative number) or Under (positive number) the funding cap.</t>
  </si>
  <si>
    <t>In row 87, enter the Total Cost Allowed per year.  Row 88 will automatically calculate if the current proposed budget is Over (negative number) or Under (positive number) the funding cap.</t>
  </si>
  <si>
    <r>
      <rPr>
        <u/>
        <sz val="12"/>
        <color theme="1"/>
        <rFont val="Calibri"/>
        <family val="2"/>
        <scheme val="minor"/>
      </rPr>
      <t>Budget Section</t>
    </r>
    <r>
      <rPr>
        <sz val="12"/>
        <color theme="1"/>
        <rFont val="Calibri"/>
        <family val="2"/>
        <scheme val="minor"/>
      </rPr>
      <t xml:space="preserve">
In order to facilitate the budget preparation process, several formulas have been built into the workbook to help calculate costs such as fringe, tuition, F&amp;A, etc.  These formulas will be updated as rates change, so please ensure you are using the most current version of the workbook from the SRA website  ( </t>
    </r>
    <r>
      <rPr>
        <sz val="12"/>
        <color rgb="FF0000FF"/>
        <rFont val="Calibri"/>
        <family val="2"/>
        <scheme val="minor"/>
      </rPr>
      <t>https://www.research.fsu.edu/research-offices/sra/forms/</t>
    </r>
    <r>
      <rPr>
        <sz val="12"/>
        <color theme="1"/>
        <rFont val="Calibri"/>
        <family val="2"/>
        <scheme val="minor"/>
      </rPr>
      <t xml:space="preserve"> ). 
</t>
    </r>
    <r>
      <rPr>
        <b/>
        <sz val="12"/>
        <color theme="1"/>
        <rFont val="Calibri"/>
        <family val="2"/>
        <scheme val="minor"/>
      </rPr>
      <t>Budget Workbook Instructions</t>
    </r>
    <r>
      <rPr>
        <sz val="12"/>
        <color theme="1"/>
        <rFont val="Calibri"/>
        <family val="2"/>
        <scheme val="minor"/>
      </rPr>
      <t xml:space="preserve"> – This tab includes a step by step guide to using the Budget Workbook.  
</t>
    </r>
    <r>
      <rPr>
        <b/>
        <sz val="12"/>
        <color theme="1"/>
        <rFont val="Calibri"/>
        <family val="2"/>
        <scheme val="minor"/>
      </rPr>
      <t xml:space="preserve">Sample Budget </t>
    </r>
    <r>
      <rPr>
        <sz val="12"/>
        <color theme="1"/>
        <rFont val="Calibri"/>
        <family val="2"/>
        <scheme val="minor"/>
      </rPr>
      <t xml:space="preserve">– This tab includes an example of a sample budget.
</t>
    </r>
    <r>
      <rPr>
        <b/>
        <sz val="12"/>
        <color theme="1"/>
        <rFont val="Calibri"/>
        <family val="2"/>
        <scheme val="minor"/>
      </rPr>
      <t>Budget Workbook Blank (red)</t>
    </r>
    <r>
      <rPr>
        <sz val="12"/>
        <color theme="1"/>
        <rFont val="Calibri"/>
        <family val="2"/>
        <scheme val="minor"/>
      </rPr>
      <t xml:space="preserve"> – This tab includes a blank Budget Workbook that can be used to build a budget.
</t>
    </r>
  </si>
  <si>
    <t>Sample Research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</si>
</sst>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sz val="10"/>
      <name val="Arial"/>
      <family val="2"/>
    </font>
    <font>
      <i/>
      <sz val="11"/>
      <color theme="1"/>
      <name val="Calibri"/>
      <family val="2"/>
      <scheme val="minor"/>
    </font>
    <font>
      <u/>
      <sz val="11"/>
      <color theme="1"/>
      <name val="Calibri"/>
      <family val="2"/>
      <scheme val="minor"/>
    </font>
    <font>
      <b/>
      <u/>
      <sz val="14"/>
      <color theme="1"/>
      <name val="Calibri"/>
      <family val="2"/>
      <scheme val="minor"/>
    </font>
    <font>
      <b/>
      <sz val="12"/>
      <color theme="1"/>
      <name val="Calibri"/>
      <family val="2"/>
      <scheme val="minor"/>
    </font>
    <font>
      <b/>
      <sz val="20"/>
      <color theme="1"/>
      <name val="Calibri"/>
      <family val="2"/>
      <scheme val="minor"/>
    </font>
    <font>
      <sz val="12"/>
      <color theme="1"/>
      <name val="Calibri"/>
      <family val="2"/>
      <scheme val="minor"/>
    </font>
    <font>
      <u/>
      <sz val="12"/>
      <color theme="1"/>
      <name val="Calibri"/>
      <family val="2"/>
      <scheme val="minor"/>
    </font>
    <font>
      <sz val="12"/>
      <color rgb="FF0000FF"/>
      <name val="Calibri"/>
      <family val="2"/>
      <scheme val="minor"/>
    </font>
    <font>
      <sz val="11"/>
      <color rgb="FF0000FF"/>
      <name val="Calibri"/>
      <family val="2"/>
      <scheme val="minor"/>
    </font>
    <font>
      <sz val="8"/>
      <name val="Calibri"/>
      <family val="2"/>
      <scheme val="minor"/>
    </font>
  </fonts>
  <fills count="6">
    <fill>
      <patternFill patternType="none"/>
    </fill>
    <fill>
      <patternFill patternType="gray125"/>
    </fill>
    <fill>
      <patternFill patternType="solid">
        <fgColor theme="2"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rgb="FFF2F57B"/>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8">
    <xf numFmtId="0" fontId="0" fillId="0" borderId="0"/>
    <xf numFmtId="43" fontId="4" fillId="0" borderId="0" applyFont="0" applyFill="0" applyBorder="0" applyAlignment="0" applyProtection="0"/>
    <xf numFmtId="44" fontId="4"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9" fontId="1" fillId="0" borderId="0" applyFont="0" applyFill="0" applyBorder="0" applyAlignment="0" applyProtection="0"/>
  </cellStyleXfs>
  <cellXfs count="115">
    <xf numFmtId="0" fontId="0" fillId="0" borderId="0" xfId="0"/>
    <xf numFmtId="0" fontId="2" fillId="2" borderId="1" xfId="0" applyFont="1" applyFill="1" applyBorder="1" applyAlignment="1">
      <alignment horizontal="center"/>
    </xf>
    <xf numFmtId="0" fontId="0" fillId="2" borderId="1" xfId="0" applyFill="1" applyBorder="1" applyAlignment="1">
      <alignment horizontal="center"/>
    </xf>
    <xf numFmtId="10" fontId="0" fillId="0" borderId="0" xfId="0" applyNumberFormat="1"/>
    <xf numFmtId="44" fontId="0" fillId="0" borderId="0" xfId="2" applyFont="1"/>
    <xf numFmtId="0" fontId="3" fillId="2" borderId="6" xfId="0" applyFont="1" applyFill="1" applyBorder="1" applyAlignment="1">
      <alignment vertical="center"/>
    </xf>
    <xf numFmtId="0" fontId="0" fillId="2" borderId="8" xfId="0" applyFill="1" applyBorder="1" applyAlignment="1">
      <alignment horizontal="center"/>
    </xf>
    <xf numFmtId="0" fontId="0" fillId="2" borderId="9" xfId="0" applyFill="1" applyBorder="1"/>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3" borderId="9" xfId="0" applyFont="1" applyFill="1" applyBorder="1" applyAlignment="1">
      <alignment horizontal="center"/>
    </xf>
    <xf numFmtId="164" fontId="3" fillId="3" borderId="1" xfId="1" applyNumberFormat="1" applyFont="1" applyFill="1" applyBorder="1"/>
    <xf numFmtId="165" fontId="2" fillId="2" borderId="1" xfId="1" applyNumberFormat="1" applyFont="1" applyFill="1" applyBorder="1"/>
    <xf numFmtId="165" fontId="0" fillId="2" borderId="1" xfId="1" applyNumberFormat="1" applyFont="1" applyFill="1" applyBorder="1" applyAlignment="1">
      <alignment horizontal="center"/>
    </xf>
    <xf numFmtId="165" fontId="0" fillId="2" borderId="1" xfId="1" applyNumberFormat="1" applyFont="1" applyFill="1" applyBorder="1"/>
    <xf numFmtId="165" fontId="3" fillId="2" borderId="1" xfId="1" applyNumberFormat="1" applyFont="1" applyFill="1" applyBorder="1"/>
    <xf numFmtId="165" fontId="0" fillId="4" borderId="1" xfId="1" applyNumberFormat="1" applyFont="1" applyFill="1" applyBorder="1"/>
    <xf numFmtId="0" fontId="0" fillId="4" borderId="9" xfId="0" applyFill="1" applyBorder="1"/>
    <xf numFmtId="0" fontId="0" fillId="4" borderId="8" xfId="0" applyFill="1" applyBorder="1"/>
    <xf numFmtId="0" fontId="0" fillId="4" borderId="10" xfId="0" applyFill="1" applyBorder="1"/>
    <xf numFmtId="165" fontId="2" fillId="4" borderId="1" xfId="0" applyNumberFormat="1" applyFont="1" applyFill="1" applyBorder="1"/>
    <xf numFmtId="165" fontId="2" fillId="4" borderId="1" xfId="1" applyNumberFormat="1" applyFont="1" applyFill="1" applyBorder="1"/>
    <xf numFmtId="0" fontId="2" fillId="0" borderId="1" xfId="0" applyFont="1" applyBorder="1"/>
    <xf numFmtId="165" fontId="0" fillId="0" borderId="1" xfId="0" applyNumberFormat="1" applyBorder="1"/>
    <xf numFmtId="165" fontId="0" fillId="0" borderId="1" xfId="0" applyNumberFormat="1" applyBorder="1" applyAlignment="1">
      <alignment horizontal="center"/>
    </xf>
    <xf numFmtId="0" fontId="0" fillId="0" borderId="9" xfId="0" applyBorder="1"/>
    <xf numFmtId="10" fontId="0" fillId="0" borderId="1" xfId="0" applyNumberFormat="1" applyBorder="1"/>
    <xf numFmtId="0" fontId="0" fillId="0" borderId="8" xfId="0" applyBorder="1"/>
    <xf numFmtId="0" fontId="0" fillId="0" borderId="10" xfId="0" applyBorder="1"/>
    <xf numFmtId="0" fontId="0" fillId="0" borderId="1" xfId="0" applyBorder="1"/>
    <xf numFmtId="10" fontId="0" fillId="0" borderId="9" xfId="0" applyNumberFormat="1" applyBorder="1"/>
    <xf numFmtId="165" fontId="2" fillId="0" borderId="1" xfId="0" applyNumberFormat="1" applyFont="1" applyBorder="1"/>
    <xf numFmtId="1" fontId="0" fillId="0" borderId="1" xfId="0" applyNumberFormat="1" applyBorder="1"/>
    <xf numFmtId="0" fontId="2" fillId="0" borderId="9" xfId="0" applyFont="1" applyBorder="1"/>
    <xf numFmtId="0" fontId="2" fillId="0" borderId="10" xfId="0" applyFont="1" applyBorder="1"/>
    <xf numFmtId="44" fontId="0" fillId="0" borderId="9" xfId="2" applyFont="1" applyFill="1" applyBorder="1" applyAlignment="1"/>
    <xf numFmtId="165" fontId="0" fillId="0" borderId="1" xfId="1" applyNumberFormat="1" applyFont="1" applyFill="1" applyBorder="1"/>
    <xf numFmtId="44" fontId="2" fillId="2" borderId="1" xfId="2" applyFont="1" applyFill="1" applyBorder="1"/>
    <xf numFmtId="0" fontId="2"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xf>
    <xf numFmtId="0" fontId="8" fillId="0" borderId="0" xfId="0" applyFont="1" applyAlignment="1">
      <alignment horizontal="left" vertical="center"/>
    </xf>
    <xf numFmtId="16" fontId="0" fillId="5" borderId="1" xfId="0" applyNumberFormat="1" applyFill="1" applyBorder="1" applyAlignment="1" applyProtection="1">
      <alignment horizontal="center"/>
      <protection locked="0"/>
    </xf>
    <xf numFmtId="14" fontId="0" fillId="5" borderId="1" xfId="0" applyNumberFormat="1" applyFill="1" applyBorder="1" applyAlignment="1" applyProtection="1">
      <alignment horizontal="center"/>
      <protection locked="0"/>
    </xf>
    <xf numFmtId="0" fontId="0" fillId="5" borderId="1" xfId="0" applyFill="1" applyBorder="1" applyAlignment="1" applyProtection="1">
      <alignment horizontal="center"/>
      <protection locked="0"/>
    </xf>
    <xf numFmtId="43" fontId="0" fillId="5" borderId="1" xfId="0" applyNumberFormat="1" applyFill="1" applyBorder="1" applyProtection="1">
      <protection locked="0"/>
    </xf>
    <xf numFmtId="0" fontId="0" fillId="5" borderId="1" xfId="0" applyFill="1" applyBorder="1" applyProtection="1">
      <protection locked="0"/>
    </xf>
    <xf numFmtId="165" fontId="0" fillId="5" borderId="1" xfId="0" applyNumberFormat="1" applyFill="1" applyBorder="1" applyProtection="1">
      <protection locked="0"/>
    </xf>
    <xf numFmtId="165" fontId="0" fillId="5" borderId="1" xfId="2" applyNumberFormat="1" applyFont="1" applyFill="1" applyBorder="1" applyProtection="1">
      <protection locked="0"/>
    </xf>
    <xf numFmtId="165" fontId="2" fillId="5" borderId="1" xfId="0" applyNumberFormat="1" applyFont="1" applyFill="1" applyBorder="1" applyProtection="1">
      <protection locked="0"/>
    </xf>
    <xf numFmtId="165" fontId="0" fillId="5" borderId="1" xfId="1" applyNumberFormat="1" applyFont="1" applyFill="1" applyBorder="1" applyProtection="1">
      <protection locked="0"/>
    </xf>
    <xf numFmtId="0" fontId="0" fillId="5" borderId="10" xfId="0" applyFill="1" applyBorder="1" applyProtection="1">
      <protection locked="0"/>
    </xf>
    <xf numFmtId="9" fontId="2" fillId="5" borderId="1" xfId="0" applyNumberFormat="1" applyFont="1" applyFill="1" applyBorder="1" applyAlignment="1" applyProtection="1">
      <alignment horizontal="center"/>
      <protection locked="0"/>
    </xf>
    <xf numFmtId="0" fontId="6" fillId="5" borderId="0" xfId="0" applyFont="1" applyFill="1" applyAlignment="1">
      <alignment horizontal="left" vertical="center"/>
    </xf>
    <xf numFmtId="0" fontId="0" fillId="5" borderId="0" xfId="0" applyFill="1"/>
    <xf numFmtId="2" fontId="0" fillId="5" borderId="1" xfId="0" applyNumberFormat="1" applyFill="1" applyBorder="1" applyProtection="1">
      <protection locked="0"/>
    </xf>
    <xf numFmtId="0" fontId="2" fillId="0" borderId="8" xfId="0" applyFont="1" applyBorder="1" applyAlignment="1">
      <alignment horizontal="center"/>
    </xf>
    <xf numFmtId="0" fontId="2" fillId="0" borderId="10" xfId="0" applyFont="1" applyBorder="1" applyAlignment="1">
      <alignment horizontal="center"/>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2" fillId="2" borderId="8" xfId="0" applyFont="1" applyFill="1" applyBorder="1" applyAlignment="1">
      <alignment horizontal="center"/>
    </xf>
    <xf numFmtId="0" fontId="2" fillId="2" borderId="9" xfId="0" applyFont="1" applyFill="1" applyBorder="1" applyAlignment="1">
      <alignment horizontal="center"/>
    </xf>
    <xf numFmtId="0" fontId="0" fillId="0" borderId="0" xfId="0" applyAlignment="1">
      <alignment vertical="top" wrapText="1"/>
    </xf>
    <xf numFmtId="0" fontId="0" fillId="0" borderId="0" xfId="0" applyAlignment="1">
      <alignment horizontal="center"/>
    </xf>
    <xf numFmtId="10" fontId="0" fillId="0" borderId="9" xfId="7" applyNumberFormat="1" applyFont="1" applyFill="1" applyBorder="1"/>
    <xf numFmtId="0" fontId="0" fillId="2" borderId="12" xfId="0" applyFill="1" applyBorder="1" applyAlignment="1">
      <alignment horizontal="right"/>
    </xf>
    <xf numFmtId="9" fontId="0" fillId="5" borderId="1" xfId="7" applyFont="1" applyFill="1" applyBorder="1" applyAlignment="1" applyProtection="1">
      <alignment horizontal="center"/>
      <protection locked="0"/>
    </xf>
    <xf numFmtId="0" fontId="1" fillId="0" borderId="0" xfId="0" applyFont="1" applyAlignment="1">
      <alignment horizontal="left" vertical="center"/>
    </xf>
    <xf numFmtId="0" fontId="10" fillId="0" borderId="0" xfId="0" applyFont="1" applyAlignment="1">
      <alignment horizontal="center" vertical="top" wrapText="1"/>
    </xf>
    <xf numFmtId="0" fontId="11" fillId="0" borderId="0" xfId="0" applyFont="1" applyAlignment="1">
      <alignment vertical="top" wrapText="1"/>
    </xf>
    <xf numFmtId="0" fontId="0" fillId="0" borderId="0" xfId="0" applyAlignment="1">
      <alignment horizontal="center" wrapText="1"/>
    </xf>
    <xf numFmtId="0" fontId="11" fillId="0" borderId="0" xfId="0" applyFont="1" applyAlignment="1">
      <alignment horizontal="center" vertical="top" wrapText="1"/>
    </xf>
    <xf numFmtId="0" fontId="8" fillId="0" borderId="0" xfId="0" applyFont="1" applyAlignment="1">
      <alignment horizontal="center" vertical="center" wrapText="1"/>
    </xf>
    <xf numFmtId="0" fontId="0" fillId="0" borderId="8" xfId="0" applyBorder="1" applyAlignment="1">
      <alignment horizontal="right"/>
    </xf>
    <xf numFmtId="0" fontId="0" fillId="0" borderId="9" xfId="0" applyBorder="1" applyAlignment="1">
      <alignment horizontal="right"/>
    </xf>
    <xf numFmtId="0" fontId="3" fillId="5" borderId="2"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0" fontId="3" fillId="5" borderId="5" xfId="0" applyFont="1" applyFill="1" applyBorder="1" applyAlignment="1" applyProtection="1">
      <alignment horizontal="center" vertical="center" wrapText="1"/>
      <protection locked="0"/>
    </xf>
    <xf numFmtId="0" fontId="3" fillId="2" borderId="1" xfId="0" applyFont="1" applyFill="1" applyBorder="1" applyAlignment="1">
      <alignment horizontal="center"/>
    </xf>
    <xf numFmtId="0" fontId="0" fillId="2" borderId="12" xfId="0" applyFill="1" applyBorder="1" applyAlignment="1">
      <alignment horizontal="right"/>
    </xf>
    <xf numFmtId="0" fontId="0" fillId="2" borderId="7" xfId="0" applyFill="1" applyBorder="1" applyAlignment="1">
      <alignment horizontal="right"/>
    </xf>
    <xf numFmtId="0" fontId="2" fillId="0" borderId="8" xfId="0" applyFont="1" applyBorder="1" applyAlignment="1">
      <alignment horizontal="center"/>
    </xf>
    <xf numFmtId="0" fontId="2" fillId="0" borderId="10" xfId="0" applyFont="1" applyBorder="1" applyAlignment="1">
      <alignment horizontal="center"/>
    </xf>
    <xf numFmtId="0" fontId="2" fillId="0" borderId="9" xfId="0" applyFont="1" applyBorder="1" applyAlignment="1">
      <alignment horizontal="center"/>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43" fontId="0" fillId="0" borderId="1" xfId="0" applyNumberFormat="1" applyBorder="1" applyAlignment="1">
      <alignment horizontal="right"/>
    </xf>
    <xf numFmtId="0" fontId="0" fillId="0" borderId="8" xfId="0" applyBorder="1" applyAlignment="1">
      <alignment horizontal="left"/>
    </xf>
    <xf numFmtId="0" fontId="0" fillId="0" borderId="9" xfId="0" applyBorder="1" applyAlignment="1">
      <alignment horizontal="left"/>
    </xf>
    <xf numFmtId="0" fontId="0" fillId="0" borderId="8"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0" borderId="10" xfId="0" applyBorder="1" applyAlignment="1">
      <alignment horizontal="left"/>
    </xf>
    <xf numFmtId="0" fontId="2" fillId="4" borderId="8" xfId="0" applyFont="1" applyFill="1" applyBorder="1" applyAlignment="1">
      <alignment horizontal="center"/>
    </xf>
    <xf numFmtId="0" fontId="2" fillId="4" borderId="10" xfId="0" applyFont="1" applyFill="1" applyBorder="1" applyAlignment="1">
      <alignment horizontal="center"/>
    </xf>
    <xf numFmtId="0" fontId="2" fillId="4" borderId="9" xfId="0" applyFont="1" applyFill="1" applyBorder="1" applyAlignment="1">
      <alignment horizontal="center"/>
    </xf>
    <xf numFmtId="0" fontId="0" fillId="0" borderId="1" xfId="0" applyBorder="1" applyAlignment="1">
      <alignment horizontal="center"/>
    </xf>
    <xf numFmtId="0" fontId="2" fillId="2" borderId="8" xfId="0" applyFont="1" applyFill="1" applyBorder="1" applyAlignment="1">
      <alignment horizontal="center"/>
    </xf>
    <xf numFmtId="0" fontId="2" fillId="2" borderId="10" xfId="0" applyFont="1" applyFill="1" applyBorder="1" applyAlignment="1">
      <alignment horizontal="center"/>
    </xf>
    <xf numFmtId="0" fontId="2" fillId="2" borderId="9" xfId="0" applyFont="1" applyFill="1" applyBorder="1" applyAlignment="1">
      <alignment horizontal="center"/>
    </xf>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9" xfId="0" applyFont="1" applyFill="1" applyBorder="1" applyAlignment="1">
      <alignment horizontal="center"/>
    </xf>
    <xf numFmtId="0" fontId="2" fillId="0" borderId="1" xfId="0" applyFont="1" applyBorder="1" applyAlignment="1">
      <alignment horizontal="center"/>
    </xf>
    <xf numFmtId="0" fontId="0" fillId="5" borderId="1" xfId="0" applyFill="1" applyBorder="1" applyAlignment="1" applyProtection="1">
      <alignment horizontal="center"/>
      <protection locked="0"/>
    </xf>
  </cellXfs>
  <cellStyles count="8">
    <cellStyle name="Comma" xfId="1" builtinId="3"/>
    <cellStyle name="Comma 2" xfId="4" xr:uid="{00000000-0005-0000-0000-000001000000}"/>
    <cellStyle name="Currency" xfId="2" builtinId="4"/>
    <cellStyle name="Currency 2" xfId="6" xr:uid="{00000000-0005-0000-0000-000003000000}"/>
    <cellStyle name="Normal" xfId="0" builtinId="0"/>
    <cellStyle name="Normal 2" xfId="3" xr:uid="{00000000-0005-0000-0000-000005000000}"/>
    <cellStyle name="Percent" xfId="7" builtinId="5"/>
    <cellStyle name="Percent 2" xfId="5" xr:uid="{00000000-0005-0000-0000-000006000000}"/>
  </cellStyles>
  <dxfs count="30">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font>
        <b val="0"/>
        <i val="0"/>
        <strike val="0"/>
        <condense val="0"/>
        <extend val="0"/>
        <outline val="0"/>
        <shadow val="0"/>
        <u val="none"/>
        <vertAlign val="baseline"/>
        <sz val="11"/>
        <color theme="1"/>
        <name val="Calibri"/>
        <scheme val="minor"/>
      </font>
    </dxf>
    <dxf>
      <numFmt numFmtId="14" formatCode="0.00%"/>
    </dxf>
  </dxfs>
  <tableStyles count="0" defaultTableStyle="TableStyleMedium2" defaultPivotStyle="PivotStyleLight16"/>
  <colors>
    <mruColors>
      <color rgb="FFF2F57B"/>
      <color rgb="FF0000FF"/>
      <color rgb="FFF2F5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B14" totalsRowShown="0">
  <autoFilter ref="A1:B14" xr:uid="{00000000-0009-0000-0100-000002000000}"/>
  <tableColumns count="2">
    <tableColumn id="1" xr3:uid="{00000000-0010-0000-0000-000001000000}" name="Rate Type"/>
    <tableColumn id="2" xr3:uid="{00000000-0010-0000-0000-000002000000}" name="Rate" dataDxfId="2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D1:E4" totalsRowShown="0">
  <autoFilter ref="D1:E4" xr:uid="{00000000-0009-0000-0100-000005000000}"/>
  <tableColumns count="2">
    <tableColumn id="1" xr3:uid="{00000000-0010-0000-0300-000001000000}" name="Credit Hours"/>
    <tableColumn id="2" xr3:uid="{00000000-0010-0000-0300-000002000000}" name="23-24" dataDxfId="28" dataCellStyle="Currenc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1" displayName="Table1" ref="G1:G3" totalsRowShown="0">
  <autoFilter ref="G1:G3" xr:uid="{00000000-0009-0000-0100-000001000000}"/>
  <tableColumns count="1">
    <tableColumn id="1" xr3:uid="{00000000-0010-0000-0400-000001000000}" name="Base"/>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
  <sheetViews>
    <sheetView workbookViewId="0">
      <selection activeCell="D16" sqref="D16"/>
    </sheetView>
  </sheetViews>
  <sheetFormatPr defaultRowHeight="15" x14ac:dyDescent="0.25"/>
  <cols>
    <col min="1" max="1" width="24.85546875" customWidth="1"/>
    <col min="4" max="4" width="14.28515625" bestFit="1" customWidth="1"/>
    <col min="5" max="5" width="11.5703125" bestFit="1" customWidth="1"/>
    <col min="7" max="7" width="10.140625" customWidth="1"/>
  </cols>
  <sheetData>
    <row r="1" spans="1:7" x14ac:dyDescent="0.25">
      <c r="A1" t="s">
        <v>0</v>
      </c>
      <c r="B1" t="s">
        <v>1</v>
      </c>
      <c r="D1" t="s">
        <v>2</v>
      </c>
      <c r="E1" t="s">
        <v>3</v>
      </c>
      <c r="G1" t="s">
        <v>4</v>
      </c>
    </row>
    <row r="2" spans="1:7" x14ac:dyDescent="0.25">
      <c r="A2" t="s">
        <v>111</v>
      </c>
      <c r="B2" s="3">
        <v>0.27900000000000003</v>
      </c>
      <c r="D2" t="s">
        <v>5</v>
      </c>
      <c r="E2" s="4">
        <v>3632</v>
      </c>
      <c r="G2" t="s">
        <v>6</v>
      </c>
    </row>
    <row r="3" spans="1:7" x14ac:dyDescent="0.25">
      <c r="A3" t="s">
        <v>100</v>
      </c>
      <c r="B3" s="3">
        <v>0.30299999999999999</v>
      </c>
      <c r="D3" t="s">
        <v>7</v>
      </c>
      <c r="E3" s="4">
        <v>7263</v>
      </c>
      <c r="G3" t="s">
        <v>112</v>
      </c>
    </row>
    <row r="4" spans="1:7" x14ac:dyDescent="0.25">
      <c r="A4" t="s">
        <v>101</v>
      </c>
      <c r="B4" s="3">
        <v>0.30299999999999999</v>
      </c>
      <c r="D4" t="s">
        <v>8</v>
      </c>
      <c r="E4" s="4">
        <v>10895</v>
      </c>
    </row>
    <row r="5" spans="1:7" x14ac:dyDescent="0.25">
      <c r="A5" t="s">
        <v>102</v>
      </c>
      <c r="B5" s="3">
        <v>0.41399999999999998</v>
      </c>
    </row>
    <row r="6" spans="1:7" x14ac:dyDescent="0.25">
      <c r="A6" t="s">
        <v>103</v>
      </c>
      <c r="B6" s="3">
        <v>0.50700000000000001</v>
      </c>
    </row>
    <row r="7" spans="1:7" x14ac:dyDescent="0.25">
      <c r="A7" t="s">
        <v>104</v>
      </c>
      <c r="B7" s="3">
        <v>0.54300000000000004</v>
      </c>
    </row>
    <row r="8" spans="1:7" x14ac:dyDescent="0.25">
      <c r="A8" t="s">
        <v>105</v>
      </c>
      <c r="B8" s="3">
        <v>0.30299999999999999</v>
      </c>
    </row>
    <row r="9" spans="1:7" x14ac:dyDescent="0.25">
      <c r="A9" t="s">
        <v>46</v>
      </c>
      <c r="B9" s="3">
        <v>0.21</v>
      </c>
    </row>
    <row r="10" spans="1:7" x14ac:dyDescent="0.25">
      <c r="A10" t="s">
        <v>106</v>
      </c>
      <c r="B10" s="3">
        <v>8.4000000000000005E-2</v>
      </c>
    </row>
    <row r="11" spans="1:7" x14ac:dyDescent="0.25">
      <c r="A11" t="s">
        <v>107</v>
      </c>
      <c r="B11" s="3">
        <v>1.7000000000000001E-2</v>
      </c>
      <c r="C11" s="69"/>
    </row>
    <row r="12" spans="1:7" x14ac:dyDescent="0.25">
      <c r="A12" t="s">
        <v>108</v>
      </c>
      <c r="B12" s="3">
        <v>8.4000000000000005E-2</v>
      </c>
    </row>
    <row r="13" spans="1:7" x14ac:dyDescent="0.25">
      <c r="A13" t="s">
        <v>109</v>
      </c>
      <c r="B13" s="3">
        <v>6.2E-2</v>
      </c>
    </row>
    <row r="14" spans="1:7" x14ac:dyDescent="0.25">
      <c r="A14" t="s">
        <v>110</v>
      </c>
      <c r="B14" s="3">
        <v>0.185</v>
      </c>
    </row>
    <row r="15" spans="1:7" x14ac:dyDescent="0.25">
      <c r="B15" s="3"/>
    </row>
    <row r="20" spans="1:1" x14ac:dyDescent="0.25">
      <c r="A20" t="s">
        <v>10</v>
      </c>
    </row>
  </sheetData>
  <phoneticPr fontId="15" type="noConversion"/>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4"/>
  <sheetViews>
    <sheetView tabSelected="1" zoomScaleNormal="100" workbookViewId="0">
      <selection activeCell="N1" sqref="N1"/>
    </sheetView>
  </sheetViews>
  <sheetFormatPr defaultRowHeight="15" x14ac:dyDescent="0.25"/>
  <sheetData>
    <row r="1" spans="1:15" ht="15" customHeight="1" x14ac:dyDescent="0.25">
      <c r="A1" s="74" t="s">
        <v>11</v>
      </c>
      <c r="B1" s="74"/>
      <c r="C1" s="74"/>
      <c r="D1" s="74"/>
      <c r="E1" s="74"/>
      <c r="F1" s="74"/>
      <c r="G1" s="74"/>
      <c r="H1" s="74"/>
      <c r="I1" s="74"/>
      <c r="J1" s="74"/>
      <c r="K1" s="74"/>
      <c r="L1" s="74"/>
      <c r="M1" s="74"/>
      <c r="N1" s="68"/>
      <c r="O1" s="68"/>
    </row>
    <row r="2" spans="1:15" x14ac:dyDescent="0.25">
      <c r="A2" s="74"/>
      <c r="B2" s="74"/>
      <c r="C2" s="74"/>
      <c r="D2" s="74"/>
      <c r="E2" s="74"/>
      <c r="F2" s="74"/>
      <c r="G2" s="74"/>
      <c r="H2" s="74"/>
      <c r="I2" s="74"/>
      <c r="J2" s="74"/>
      <c r="K2" s="74"/>
      <c r="L2" s="74"/>
      <c r="M2" s="74"/>
      <c r="N2" s="68"/>
      <c r="O2" s="68"/>
    </row>
    <row r="3" spans="1:15" ht="26.25" customHeight="1" x14ac:dyDescent="0.25">
      <c r="A3" s="74"/>
      <c r="B3" s="74"/>
      <c r="C3" s="74"/>
      <c r="D3" s="74"/>
      <c r="E3" s="74"/>
      <c r="F3" s="74"/>
      <c r="G3" s="74"/>
      <c r="H3" s="74"/>
      <c r="I3" s="74"/>
      <c r="J3" s="74"/>
      <c r="K3" s="74"/>
      <c r="L3" s="74"/>
      <c r="M3" s="74"/>
      <c r="N3" s="68"/>
      <c r="O3" s="68"/>
    </row>
    <row r="4" spans="1:15" ht="26.25" customHeight="1" x14ac:dyDescent="0.25">
      <c r="A4" s="77" t="s">
        <v>12</v>
      </c>
      <c r="B4" s="74"/>
      <c r="C4" s="74"/>
      <c r="D4" s="74"/>
      <c r="E4" s="74"/>
      <c r="F4" s="74"/>
      <c r="G4" s="74"/>
      <c r="H4" s="74"/>
      <c r="I4" s="74"/>
      <c r="J4" s="74"/>
      <c r="K4" s="74"/>
      <c r="L4" s="74"/>
      <c r="M4" s="74"/>
      <c r="N4" s="68"/>
      <c r="O4" s="68"/>
    </row>
    <row r="5" spans="1:15" ht="26.25" customHeight="1" x14ac:dyDescent="0.25">
      <c r="A5" s="74"/>
      <c r="B5" s="74"/>
      <c r="C5" s="74"/>
      <c r="D5" s="74"/>
      <c r="E5" s="74"/>
      <c r="F5" s="74"/>
      <c r="G5" s="74"/>
      <c r="H5" s="74"/>
      <c r="I5" s="74"/>
      <c r="J5" s="74"/>
      <c r="K5" s="74"/>
      <c r="L5" s="74"/>
      <c r="M5" s="74"/>
      <c r="N5" s="68"/>
      <c r="O5" s="68"/>
    </row>
    <row r="6" spans="1:15" ht="26.25" customHeight="1" x14ac:dyDescent="0.25">
      <c r="A6" s="78" t="s">
        <v>13</v>
      </c>
      <c r="B6" s="78"/>
      <c r="C6" s="78"/>
      <c r="D6" s="78"/>
      <c r="E6" s="78"/>
      <c r="F6" s="78"/>
      <c r="G6" s="78"/>
      <c r="H6" s="78"/>
      <c r="I6" s="78"/>
      <c r="J6" s="78"/>
      <c r="K6" s="78"/>
      <c r="L6" s="78"/>
      <c r="M6" s="78"/>
      <c r="N6" s="68"/>
      <c r="O6" s="68"/>
    </row>
    <row r="7" spans="1:15" ht="15" customHeight="1" x14ac:dyDescent="0.25">
      <c r="A7" s="75" t="s">
        <v>144</v>
      </c>
      <c r="B7" s="75"/>
      <c r="C7" s="75"/>
      <c r="D7" s="75"/>
      <c r="E7" s="75"/>
      <c r="F7" s="75"/>
      <c r="G7" s="75"/>
      <c r="H7" s="75"/>
      <c r="I7" s="75"/>
      <c r="J7" s="75"/>
      <c r="K7" s="75"/>
      <c r="L7" s="75"/>
      <c r="M7" s="75"/>
      <c r="N7" s="68"/>
      <c r="O7" s="68"/>
    </row>
    <row r="8" spans="1:15" ht="15" customHeight="1" x14ac:dyDescent="0.25">
      <c r="A8" s="75"/>
      <c r="B8" s="75"/>
      <c r="C8" s="75"/>
      <c r="D8" s="75"/>
      <c r="E8" s="75"/>
      <c r="F8" s="75"/>
      <c r="G8" s="75"/>
      <c r="H8" s="75"/>
      <c r="I8" s="75"/>
      <c r="J8" s="75"/>
      <c r="K8" s="75"/>
      <c r="L8" s="75"/>
      <c r="M8" s="75"/>
      <c r="N8" s="68"/>
      <c r="O8" s="68"/>
    </row>
    <row r="9" spans="1:15" ht="15" customHeight="1" x14ac:dyDescent="0.25">
      <c r="A9" s="75"/>
      <c r="B9" s="75"/>
      <c r="C9" s="75"/>
      <c r="D9" s="75"/>
      <c r="E9" s="75"/>
      <c r="F9" s="75"/>
      <c r="G9" s="75"/>
      <c r="H9" s="75"/>
      <c r="I9" s="75"/>
      <c r="J9" s="75"/>
      <c r="K9" s="75"/>
      <c r="L9" s="75"/>
      <c r="M9" s="75"/>
      <c r="N9" s="68"/>
      <c r="O9" s="68"/>
    </row>
    <row r="10" spans="1:15" ht="15" customHeight="1" x14ac:dyDescent="0.25">
      <c r="A10" s="75"/>
      <c r="B10" s="75"/>
      <c r="C10" s="75"/>
      <c r="D10" s="75"/>
      <c r="E10" s="75"/>
      <c r="F10" s="75"/>
      <c r="G10" s="75"/>
      <c r="H10" s="75"/>
      <c r="I10" s="75"/>
      <c r="J10" s="75"/>
      <c r="K10" s="75"/>
      <c r="L10" s="75"/>
      <c r="M10" s="75"/>
      <c r="N10" s="68"/>
      <c r="O10" s="68"/>
    </row>
    <row r="11" spans="1:15" ht="15" customHeight="1" x14ac:dyDescent="0.25">
      <c r="A11" s="75"/>
      <c r="B11" s="75"/>
      <c r="C11" s="75"/>
      <c r="D11" s="75"/>
      <c r="E11" s="75"/>
      <c r="F11" s="75"/>
      <c r="G11" s="75"/>
      <c r="H11" s="75"/>
      <c r="I11" s="75"/>
      <c r="J11" s="75"/>
      <c r="K11" s="75"/>
      <c r="L11" s="75"/>
      <c r="M11" s="75"/>
      <c r="N11" s="68"/>
      <c r="O11" s="68"/>
    </row>
    <row r="12" spans="1:15" ht="15" customHeight="1" x14ac:dyDescent="0.25">
      <c r="A12" s="75"/>
      <c r="B12" s="75"/>
      <c r="C12" s="75"/>
      <c r="D12" s="75"/>
      <c r="E12" s="75"/>
      <c r="F12" s="75"/>
      <c r="G12" s="75"/>
      <c r="H12" s="75"/>
      <c r="I12" s="75"/>
      <c r="J12" s="75"/>
      <c r="K12" s="75"/>
      <c r="L12" s="75"/>
      <c r="M12" s="75"/>
      <c r="N12" s="68"/>
      <c r="O12" s="68"/>
    </row>
    <row r="13" spans="1:15" ht="15" customHeight="1" x14ac:dyDescent="0.25">
      <c r="A13" s="75"/>
      <c r="B13" s="75"/>
      <c r="C13" s="75"/>
      <c r="D13" s="75"/>
      <c r="E13" s="75"/>
      <c r="F13" s="75"/>
      <c r="G13" s="75"/>
      <c r="H13" s="75"/>
      <c r="I13" s="75"/>
      <c r="J13" s="75"/>
      <c r="K13" s="75"/>
      <c r="L13" s="75"/>
      <c r="M13" s="75"/>
      <c r="N13" s="68"/>
      <c r="O13" s="68"/>
    </row>
    <row r="14" spans="1:15" ht="15" customHeight="1" x14ac:dyDescent="0.25">
      <c r="A14" s="75"/>
      <c r="B14" s="75"/>
      <c r="C14" s="75"/>
      <c r="D14" s="75"/>
      <c r="E14" s="75"/>
      <c r="F14" s="75"/>
      <c r="G14" s="75"/>
      <c r="H14" s="75"/>
      <c r="I14" s="75"/>
      <c r="J14" s="75"/>
      <c r="K14" s="75"/>
      <c r="L14" s="75"/>
      <c r="M14" s="75"/>
      <c r="N14" s="68"/>
      <c r="O14" s="68"/>
    </row>
    <row r="15" spans="1:15" ht="15" customHeight="1" x14ac:dyDescent="0.25">
      <c r="A15" s="75"/>
      <c r="B15" s="75"/>
      <c r="C15" s="75"/>
      <c r="D15" s="75"/>
      <c r="E15" s="75"/>
      <c r="F15" s="75"/>
      <c r="G15" s="75"/>
      <c r="H15" s="75"/>
      <c r="I15" s="75"/>
      <c r="J15" s="75"/>
      <c r="K15" s="75"/>
      <c r="L15" s="75"/>
      <c r="M15" s="75"/>
      <c r="N15" s="68"/>
      <c r="O15" s="68"/>
    </row>
    <row r="16" spans="1:15" ht="15" customHeight="1" x14ac:dyDescent="0.25">
      <c r="A16" s="75"/>
      <c r="B16" s="75"/>
      <c r="C16" s="75"/>
      <c r="D16" s="75"/>
      <c r="E16" s="75"/>
      <c r="F16" s="75"/>
      <c r="G16" s="75"/>
      <c r="H16" s="75"/>
      <c r="I16" s="75"/>
      <c r="J16" s="75"/>
      <c r="K16" s="75"/>
      <c r="L16" s="75"/>
      <c r="M16" s="75"/>
      <c r="N16" s="68"/>
      <c r="O16" s="68"/>
    </row>
    <row r="17" spans="1:15" ht="15" customHeight="1" x14ac:dyDescent="0.25">
      <c r="A17" s="75"/>
      <c r="B17" s="75"/>
      <c r="C17" s="75"/>
      <c r="D17" s="75"/>
      <c r="E17" s="75"/>
      <c r="F17" s="75"/>
      <c r="G17" s="75"/>
      <c r="H17" s="75"/>
      <c r="I17" s="75"/>
      <c r="J17" s="75"/>
      <c r="K17" s="75"/>
      <c r="L17" s="75"/>
      <c r="M17" s="75"/>
      <c r="N17" s="68"/>
      <c r="O17" s="68"/>
    </row>
    <row r="18" spans="1:15" ht="15" customHeight="1" x14ac:dyDescent="0.25">
      <c r="A18" s="75"/>
      <c r="B18" s="75"/>
      <c r="C18" s="75"/>
      <c r="D18" s="75"/>
      <c r="E18" s="75"/>
      <c r="F18" s="75"/>
      <c r="G18" s="75"/>
      <c r="H18" s="75"/>
      <c r="I18" s="75"/>
      <c r="J18" s="75"/>
      <c r="K18" s="75"/>
      <c r="L18" s="75"/>
      <c r="M18" s="75"/>
      <c r="N18" s="68"/>
      <c r="O18" s="68"/>
    </row>
    <row r="19" spans="1:15" ht="15" customHeight="1" x14ac:dyDescent="0.25">
      <c r="A19" s="75"/>
      <c r="B19" s="75"/>
      <c r="C19" s="75"/>
      <c r="D19" s="75"/>
      <c r="E19" s="75"/>
      <c r="F19" s="75"/>
      <c r="G19" s="75"/>
      <c r="H19" s="75"/>
      <c r="I19" s="75"/>
      <c r="J19" s="75"/>
      <c r="K19" s="75"/>
      <c r="L19" s="75"/>
      <c r="M19" s="75"/>
      <c r="N19" s="68"/>
      <c r="O19" s="68"/>
    </row>
    <row r="20" spans="1:15" ht="15" customHeight="1" x14ac:dyDescent="0.25">
      <c r="A20" s="75"/>
      <c r="B20" s="75"/>
      <c r="C20" s="75"/>
      <c r="D20" s="75"/>
      <c r="E20" s="75"/>
      <c r="F20" s="75"/>
      <c r="G20" s="75"/>
      <c r="H20" s="75"/>
      <c r="I20" s="75"/>
      <c r="J20" s="75"/>
      <c r="K20" s="75"/>
      <c r="L20" s="75"/>
      <c r="M20" s="75"/>
      <c r="N20" s="68"/>
      <c r="O20" s="68"/>
    </row>
    <row r="21" spans="1:15" ht="15" customHeight="1" x14ac:dyDescent="0.25">
      <c r="A21" s="75"/>
      <c r="B21" s="75"/>
      <c r="C21" s="75"/>
      <c r="D21" s="75"/>
      <c r="E21" s="75"/>
      <c r="F21" s="75"/>
      <c r="G21" s="75"/>
      <c r="H21" s="75"/>
      <c r="I21" s="75"/>
      <c r="J21" s="75"/>
      <c r="K21" s="75"/>
      <c r="L21" s="75"/>
      <c r="M21" s="75"/>
      <c r="N21" s="68"/>
      <c r="O21" s="68"/>
    </row>
    <row r="22" spans="1:15" ht="15" customHeight="1" x14ac:dyDescent="0.25">
      <c r="A22" s="75"/>
      <c r="B22" s="75"/>
      <c r="C22" s="75"/>
      <c r="D22" s="75"/>
      <c r="E22" s="75"/>
      <c r="F22" s="75"/>
      <c r="G22" s="75"/>
      <c r="H22" s="75"/>
      <c r="I22" s="75"/>
      <c r="J22" s="75"/>
      <c r="K22" s="75"/>
      <c r="L22" s="75"/>
      <c r="M22" s="75"/>
      <c r="N22" s="68"/>
      <c r="O22" s="68"/>
    </row>
    <row r="23" spans="1:15" ht="15" customHeight="1" x14ac:dyDescent="0.25">
      <c r="A23" s="75"/>
      <c r="B23" s="75"/>
      <c r="C23" s="75"/>
      <c r="D23" s="75"/>
      <c r="E23" s="75"/>
      <c r="F23" s="75"/>
      <c r="G23" s="75"/>
      <c r="H23" s="75"/>
      <c r="I23" s="75"/>
      <c r="J23" s="75"/>
      <c r="K23" s="75"/>
      <c r="L23" s="75"/>
      <c r="M23" s="75"/>
      <c r="N23" s="68"/>
      <c r="O23" s="68"/>
    </row>
    <row r="24" spans="1:15" ht="15" customHeight="1" x14ac:dyDescent="0.25">
      <c r="A24" s="75"/>
      <c r="B24" s="75"/>
      <c r="C24" s="75"/>
      <c r="D24" s="75"/>
      <c r="E24" s="75"/>
      <c r="F24" s="75"/>
      <c r="G24" s="75"/>
      <c r="H24" s="75"/>
      <c r="I24" s="75"/>
      <c r="J24" s="75"/>
      <c r="K24" s="75"/>
      <c r="L24" s="75"/>
      <c r="M24" s="75"/>
      <c r="N24" s="68"/>
      <c r="O24" s="68"/>
    </row>
    <row r="25" spans="1:15" ht="15" customHeight="1" x14ac:dyDescent="0.25">
      <c r="A25" s="75"/>
      <c r="B25" s="75"/>
      <c r="C25" s="75"/>
      <c r="D25" s="75"/>
      <c r="E25" s="75"/>
      <c r="F25" s="75"/>
      <c r="G25" s="75"/>
      <c r="H25" s="75"/>
      <c r="I25" s="75"/>
      <c r="J25" s="75"/>
      <c r="K25" s="75"/>
      <c r="L25" s="75"/>
      <c r="M25" s="75"/>
      <c r="N25" s="68"/>
      <c r="O25" s="68"/>
    </row>
    <row r="26" spans="1:15" ht="15" customHeight="1" x14ac:dyDescent="0.25">
      <c r="A26" s="75"/>
      <c r="B26" s="75"/>
      <c r="C26" s="75"/>
      <c r="D26" s="75"/>
      <c r="E26" s="75"/>
      <c r="F26" s="75"/>
      <c r="G26" s="75"/>
      <c r="H26" s="75"/>
      <c r="I26" s="75"/>
      <c r="J26" s="75"/>
      <c r="K26" s="75"/>
      <c r="L26" s="75"/>
      <c r="M26" s="75"/>
      <c r="N26" s="68"/>
      <c r="O26" s="68"/>
    </row>
    <row r="27" spans="1:15" ht="15" customHeight="1" x14ac:dyDescent="0.25">
      <c r="A27" s="75"/>
      <c r="B27" s="75"/>
      <c r="C27" s="75"/>
      <c r="D27" s="75"/>
      <c r="E27" s="75"/>
      <c r="F27" s="75"/>
      <c r="G27" s="75"/>
      <c r="H27" s="75"/>
      <c r="I27" s="75"/>
      <c r="J27" s="75"/>
      <c r="K27" s="75"/>
      <c r="L27" s="75"/>
      <c r="M27" s="75"/>
      <c r="N27" s="68"/>
      <c r="O27" s="68"/>
    </row>
    <row r="28" spans="1:15" ht="66.75" customHeight="1" x14ac:dyDescent="0.25">
      <c r="A28" s="75"/>
      <c r="B28" s="75"/>
      <c r="C28" s="75"/>
      <c r="D28" s="75"/>
      <c r="E28" s="75"/>
      <c r="F28" s="75"/>
      <c r="G28" s="75"/>
      <c r="H28" s="75"/>
      <c r="I28" s="75"/>
      <c r="J28" s="75"/>
      <c r="K28" s="75"/>
      <c r="L28" s="75"/>
      <c r="M28" s="75"/>
      <c r="N28" s="68"/>
      <c r="O28" s="68"/>
    </row>
    <row r="29" spans="1:15" x14ac:dyDescent="0.25">
      <c r="A29" s="76" t="s">
        <v>14</v>
      </c>
      <c r="B29" s="76"/>
      <c r="C29" s="76"/>
      <c r="D29" s="76"/>
      <c r="E29" s="76"/>
      <c r="F29" s="76"/>
      <c r="G29" s="76"/>
      <c r="H29" s="76"/>
      <c r="I29" s="76"/>
      <c r="J29" s="76"/>
      <c r="K29" s="76"/>
      <c r="L29" s="76"/>
      <c r="M29" s="76"/>
      <c r="N29" s="68"/>
      <c r="O29" s="68"/>
    </row>
    <row r="30" spans="1:15" x14ac:dyDescent="0.25">
      <c r="A30" s="76"/>
      <c r="B30" s="76"/>
      <c r="C30" s="76"/>
      <c r="D30" s="76"/>
      <c r="E30" s="76"/>
      <c r="F30" s="76"/>
      <c r="G30" s="76"/>
      <c r="H30" s="76"/>
      <c r="I30" s="76"/>
      <c r="J30" s="76"/>
      <c r="K30" s="76"/>
      <c r="L30" s="76"/>
      <c r="M30" s="76"/>
      <c r="N30" s="68"/>
      <c r="O30" s="68"/>
    </row>
    <row r="31" spans="1:15" x14ac:dyDescent="0.25">
      <c r="A31" s="76"/>
      <c r="B31" s="76"/>
      <c r="C31" s="76"/>
      <c r="D31" s="76"/>
      <c r="E31" s="76"/>
      <c r="F31" s="76"/>
      <c r="G31" s="76"/>
      <c r="H31" s="76"/>
      <c r="I31" s="76"/>
      <c r="J31" s="76"/>
      <c r="K31" s="76"/>
      <c r="L31" s="76"/>
      <c r="M31" s="76"/>
      <c r="N31" s="68"/>
      <c r="O31" s="68"/>
    </row>
    <row r="32" spans="1:15" x14ac:dyDescent="0.25">
      <c r="A32" s="68"/>
      <c r="B32" s="68"/>
      <c r="C32" s="68"/>
      <c r="D32" s="68"/>
      <c r="E32" s="68"/>
      <c r="F32" s="68"/>
      <c r="G32" s="68"/>
      <c r="H32" s="68"/>
      <c r="I32" s="68"/>
      <c r="J32" s="68"/>
      <c r="K32" s="68"/>
      <c r="L32" s="68"/>
      <c r="M32" s="68"/>
      <c r="N32" s="68"/>
      <c r="O32" s="68"/>
    </row>
    <row r="33" spans="1:15" x14ac:dyDescent="0.25">
      <c r="A33" s="68"/>
      <c r="B33" s="68"/>
      <c r="C33" s="68"/>
      <c r="D33" s="68"/>
      <c r="E33" s="68"/>
      <c r="F33" s="68"/>
      <c r="G33" s="68"/>
      <c r="H33" s="68"/>
      <c r="I33" s="68"/>
      <c r="J33" s="68"/>
      <c r="K33" s="68"/>
      <c r="L33" s="68"/>
      <c r="M33" s="68"/>
      <c r="N33" s="68"/>
      <c r="O33" s="68"/>
    </row>
    <row r="34" spans="1:15" x14ac:dyDescent="0.25">
      <c r="A34" s="68"/>
      <c r="B34" s="68"/>
      <c r="C34" s="68"/>
      <c r="D34" s="68"/>
      <c r="E34" s="68"/>
      <c r="F34" s="68"/>
      <c r="G34" s="68"/>
      <c r="H34" s="68"/>
      <c r="I34" s="68"/>
      <c r="J34" s="68"/>
      <c r="K34" s="68"/>
      <c r="L34" s="68"/>
      <c r="M34" s="68"/>
      <c r="N34" s="68"/>
      <c r="O34" s="68"/>
    </row>
  </sheetData>
  <mergeCells count="5">
    <mergeCell ref="A1:M3"/>
    <mergeCell ref="A7:M28"/>
    <mergeCell ref="A29:M31"/>
    <mergeCell ref="A4:M5"/>
    <mergeCell ref="A6:M6"/>
  </mergeCells>
  <pageMargins left="0.7" right="0.7" top="0.75" bottom="0.75" header="0.3" footer="0.3"/>
  <pageSetup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0"/>
  <sheetViews>
    <sheetView showGridLines="0" workbookViewId="0">
      <selection activeCell="B3" sqref="B3"/>
    </sheetView>
  </sheetViews>
  <sheetFormatPr defaultRowHeight="15" x14ac:dyDescent="0.25"/>
  <cols>
    <col min="2" max="2" width="9.140625" style="42"/>
  </cols>
  <sheetData>
    <row r="1" spans="1:10" ht="18.75" x14ac:dyDescent="0.25">
      <c r="A1" s="43" t="s">
        <v>15</v>
      </c>
    </row>
    <row r="2" spans="1:10" x14ac:dyDescent="0.25">
      <c r="B2" s="38"/>
    </row>
    <row r="3" spans="1:10" x14ac:dyDescent="0.25">
      <c r="B3" s="55" t="s">
        <v>16</v>
      </c>
      <c r="C3" s="56"/>
      <c r="D3" s="56"/>
      <c r="E3" s="56"/>
      <c r="F3" s="56"/>
      <c r="G3" s="56"/>
      <c r="H3" s="56"/>
      <c r="I3" s="56"/>
      <c r="J3" s="56"/>
    </row>
    <row r="4" spans="1:10" x14ac:dyDescent="0.25">
      <c r="B4" s="39"/>
    </row>
    <row r="5" spans="1:10" x14ac:dyDescent="0.25">
      <c r="A5" s="40" t="s">
        <v>17</v>
      </c>
    </row>
    <row r="6" spans="1:10" x14ac:dyDescent="0.25">
      <c r="B6" s="73"/>
    </row>
    <row r="7" spans="1:10" x14ac:dyDescent="0.25">
      <c r="A7">
        <v>1</v>
      </c>
      <c r="B7" s="41" t="s">
        <v>18</v>
      </c>
    </row>
    <row r="8" spans="1:10" x14ac:dyDescent="0.25">
      <c r="B8" s="73"/>
    </row>
    <row r="9" spans="1:10" x14ac:dyDescent="0.25">
      <c r="A9">
        <v>2</v>
      </c>
      <c r="B9" s="41" t="s">
        <v>19</v>
      </c>
    </row>
    <row r="10" spans="1:10" x14ac:dyDescent="0.25">
      <c r="B10" s="41"/>
    </row>
    <row r="11" spans="1:10" x14ac:dyDescent="0.25">
      <c r="A11">
        <v>3</v>
      </c>
      <c r="B11" s="41" t="s">
        <v>118</v>
      </c>
    </row>
    <row r="12" spans="1:10" x14ac:dyDescent="0.25">
      <c r="B12" s="41"/>
    </row>
    <row r="13" spans="1:10" x14ac:dyDescent="0.25">
      <c r="A13" s="40" t="s">
        <v>20</v>
      </c>
    </row>
    <row r="14" spans="1:10" x14ac:dyDescent="0.25">
      <c r="B14" s="73"/>
    </row>
    <row r="15" spans="1:10" x14ac:dyDescent="0.25">
      <c r="A15">
        <v>4</v>
      </c>
      <c r="B15" s="41" t="s">
        <v>119</v>
      </c>
    </row>
    <row r="16" spans="1:10" x14ac:dyDescent="0.25">
      <c r="B16" s="41"/>
    </row>
    <row r="17" spans="1:2" x14ac:dyDescent="0.25">
      <c r="A17">
        <v>5</v>
      </c>
      <c r="B17" s="41" t="s">
        <v>120</v>
      </c>
    </row>
    <row r="18" spans="1:2" x14ac:dyDescent="0.25">
      <c r="B18" s="41"/>
    </row>
    <row r="19" spans="1:2" x14ac:dyDescent="0.25">
      <c r="A19">
        <v>6</v>
      </c>
      <c r="B19" s="41" t="s">
        <v>121</v>
      </c>
    </row>
    <row r="20" spans="1:2" x14ac:dyDescent="0.25">
      <c r="B20" s="41"/>
    </row>
    <row r="21" spans="1:2" x14ac:dyDescent="0.25">
      <c r="B21" s="39" t="s">
        <v>122</v>
      </c>
    </row>
    <row r="22" spans="1:2" x14ac:dyDescent="0.25">
      <c r="B22" s="39"/>
    </row>
    <row r="23" spans="1:2" x14ac:dyDescent="0.25">
      <c r="A23">
        <v>7</v>
      </c>
      <c r="B23" s="41" t="s">
        <v>123</v>
      </c>
    </row>
    <row r="24" spans="1:2" x14ac:dyDescent="0.25">
      <c r="B24" s="41"/>
    </row>
    <row r="25" spans="1:2" x14ac:dyDescent="0.25">
      <c r="A25">
        <v>8</v>
      </c>
      <c r="B25" s="41" t="s">
        <v>124</v>
      </c>
    </row>
    <row r="26" spans="1:2" x14ac:dyDescent="0.25">
      <c r="B26" s="41"/>
    </row>
    <row r="27" spans="1:2" x14ac:dyDescent="0.25">
      <c r="A27">
        <v>9</v>
      </c>
      <c r="B27" s="41" t="s">
        <v>125</v>
      </c>
    </row>
    <row r="28" spans="1:2" x14ac:dyDescent="0.25">
      <c r="B28" s="41"/>
    </row>
    <row r="29" spans="1:2" x14ac:dyDescent="0.25">
      <c r="A29">
        <v>10</v>
      </c>
      <c r="B29" s="41" t="s">
        <v>121</v>
      </c>
    </row>
    <row r="30" spans="1:2" x14ac:dyDescent="0.25">
      <c r="B30" s="41"/>
    </row>
    <row r="31" spans="1:2" x14ac:dyDescent="0.25">
      <c r="B31" s="39" t="s">
        <v>122</v>
      </c>
    </row>
    <row r="32" spans="1:2" x14ac:dyDescent="0.25">
      <c r="B32" s="41"/>
    </row>
    <row r="33" spans="1:2" x14ac:dyDescent="0.25">
      <c r="A33">
        <v>11</v>
      </c>
      <c r="B33" s="41" t="s">
        <v>123</v>
      </c>
    </row>
    <row r="34" spans="1:2" x14ac:dyDescent="0.25">
      <c r="B34" s="41"/>
    </row>
    <row r="35" spans="1:2" x14ac:dyDescent="0.25">
      <c r="A35">
        <v>12</v>
      </c>
      <c r="B35" s="41" t="s">
        <v>21</v>
      </c>
    </row>
    <row r="36" spans="1:2" x14ac:dyDescent="0.25">
      <c r="B36" s="41"/>
    </row>
    <row r="37" spans="1:2" x14ac:dyDescent="0.25">
      <c r="A37">
        <v>13</v>
      </c>
      <c r="B37" s="41" t="s">
        <v>126</v>
      </c>
    </row>
    <row r="38" spans="1:2" x14ac:dyDescent="0.25">
      <c r="B38" s="41"/>
    </row>
    <row r="39" spans="1:2" x14ac:dyDescent="0.25">
      <c r="A39">
        <v>14</v>
      </c>
      <c r="B39" s="41" t="s">
        <v>22</v>
      </c>
    </row>
    <row r="40" spans="1:2" x14ac:dyDescent="0.25">
      <c r="B40" s="41"/>
    </row>
    <row r="41" spans="1:2" x14ac:dyDescent="0.25">
      <c r="A41" s="40" t="s">
        <v>23</v>
      </c>
    </row>
    <row r="42" spans="1:2" x14ac:dyDescent="0.25">
      <c r="B42" s="41"/>
    </row>
    <row r="43" spans="1:2" x14ac:dyDescent="0.25">
      <c r="A43">
        <v>15</v>
      </c>
      <c r="B43" s="41" t="s">
        <v>24</v>
      </c>
    </row>
    <row r="44" spans="1:2" x14ac:dyDescent="0.25">
      <c r="B44" s="41"/>
    </row>
    <row r="45" spans="1:2" x14ac:dyDescent="0.25">
      <c r="A45" s="40" t="s">
        <v>25</v>
      </c>
    </row>
    <row r="46" spans="1:2" x14ac:dyDescent="0.25">
      <c r="B46" s="41"/>
    </row>
    <row r="47" spans="1:2" x14ac:dyDescent="0.25">
      <c r="A47">
        <v>16</v>
      </c>
      <c r="B47" s="41" t="s">
        <v>26</v>
      </c>
    </row>
    <row r="48" spans="1:2" x14ac:dyDescent="0.25">
      <c r="B48" s="41"/>
    </row>
    <row r="49" spans="1:2" x14ac:dyDescent="0.25">
      <c r="A49" s="40" t="s">
        <v>27</v>
      </c>
    </row>
    <row r="50" spans="1:2" x14ac:dyDescent="0.25">
      <c r="B50" s="41"/>
    </row>
    <row r="51" spans="1:2" x14ac:dyDescent="0.25">
      <c r="A51">
        <v>17</v>
      </c>
      <c r="B51" s="41" t="s">
        <v>127</v>
      </c>
    </row>
    <row r="52" spans="1:2" x14ac:dyDescent="0.25">
      <c r="B52" s="41"/>
    </row>
    <row r="53" spans="1:2" x14ac:dyDescent="0.25">
      <c r="B53" s="39" t="s">
        <v>128</v>
      </c>
    </row>
    <row r="54" spans="1:2" x14ac:dyDescent="0.25">
      <c r="B54" s="41"/>
    </row>
    <row r="55" spans="1:2" x14ac:dyDescent="0.25">
      <c r="A55">
        <v>18</v>
      </c>
      <c r="B55" s="41" t="s">
        <v>130</v>
      </c>
    </row>
    <row r="56" spans="1:2" x14ac:dyDescent="0.25">
      <c r="B56" s="41"/>
    </row>
    <row r="57" spans="1:2" x14ac:dyDescent="0.25">
      <c r="A57">
        <v>19</v>
      </c>
      <c r="B57" s="41" t="s">
        <v>131</v>
      </c>
    </row>
    <row r="58" spans="1:2" x14ac:dyDescent="0.25">
      <c r="B58" s="39"/>
    </row>
    <row r="59" spans="1:2" x14ac:dyDescent="0.25">
      <c r="A59">
        <v>20</v>
      </c>
      <c r="B59" s="41" t="s">
        <v>132</v>
      </c>
    </row>
    <row r="60" spans="1:2" x14ac:dyDescent="0.25">
      <c r="B60" s="41"/>
    </row>
    <row r="61" spans="1:2" x14ac:dyDescent="0.25">
      <c r="B61" s="39" t="s">
        <v>133</v>
      </c>
    </row>
    <row r="62" spans="1:2" x14ac:dyDescent="0.25">
      <c r="B62" s="39"/>
    </row>
    <row r="63" spans="1:2" x14ac:dyDescent="0.25">
      <c r="B63" s="39" t="s">
        <v>134</v>
      </c>
    </row>
    <row r="64" spans="1:2" x14ac:dyDescent="0.25">
      <c r="B64" s="39"/>
    </row>
    <row r="65" spans="1:2" x14ac:dyDescent="0.25">
      <c r="A65">
        <v>21</v>
      </c>
      <c r="B65" s="41" t="s">
        <v>135</v>
      </c>
    </row>
    <row r="66" spans="1:2" x14ac:dyDescent="0.25">
      <c r="B66" s="41"/>
    </row>
    <row r="67" spans="1:2" x14ac:dyDescent="0.25">
      <c r="A67">
        <v>22</v>
      </c>
      <c r="B67" s="41" t="s">
        <v>136</v>
      </c>
    </row>
    <row r="68" spans="1:2" x14ac:dyDescent="0.25">
      <c r="B68" s="41"/>
    </row>
    <row r="69" spans="1:2" x14ac:dyDescent="0.25">
      <c r="A69" s="40" t="s">
        <v>28</v>
      </c>
    </row>
    <row r="70" spans="1:2" x14ac:dyDescent="0.25">
      <c r="B70" s="41"/>
    </row>
    <row r="71" spans="1:2" x14ac:dyDescent="0.25">
      <c r="A71">
        <v>23</v>
      </c>
      <c r="B71" s="41" t="s">
        <v>137</v>
      </c>
    </row>
    <row r="72" spans="1:2" x14ac:dyDescent="0.25">
      <c r="B72" s="41"/>
    </row>
    <row r="73" spans="1:2" x14ac:dyDescent="0.25">
      <c r="A73">
        <v>24</v>
      </c>
      <c r="B73" s="41" t="s">
        <v>138</v>
      </c>
    </row>
    <row r="74" spans="1:2" x14ac:dyDescent="0.25">
      <c r="B74" s="41"/>
    </row>
    <row r="75" spans="1:2" x14ac:dyDescent="0.25">
      <c r="A75">
        <v>25</v>
      </c>
      <c r="B75" s="41" t="s">
        <v>139</v>
      </c>
    </row>
    <row r="76" spans="1:2" x14ac:dyDescent="0.25">
      <c r="B76" s="41"/>
    </row>
    <row r="77" spans="1:2" x14ac:dyDescent="0.25">
      <c r="A77">
        <v>26</v>
      </c>
      <c r="B77" s="41" t="s">
        <v>140</v>
      </c>
    </row>
    <row r="78" spans="1:2" x14ac:dyDescent="0.25">
      <c r="B78" s="41"/>
    </row>
    <row r="79" spans="1:2" x14ac:dyDescent="0.25">
      <c r="A79" s="40" t="s">
        <v>29</v>
      </c>
    </row>
    <row r="80" spans="1:2" x14ac:dyDescent="0.25">
      <c r="B80" s="41"/>
    </row>
    <row r="81" spans="1:2" x14ac:dyDescent="0.25">
      <c r="B81" s="39" t="s">
        <v>30</v>
      </c>
    </row>
    <row r="82" spans="1:2" x14ac:dyDescent="0.25">
      <c r="B82" s="39"/>
    </row>
    <row r="83" spans="1:2" x14ac:dyDescent="0.25">
      <c r="A83">
        <v>27</v>
      </c>
      <c r="B83" s="41" t="s">
        <v>141</v>
      </c>
    </row>
    <row r="84" spans="1:2" x14ac:dyDescent="0.25">
      <c r="B84" s="41"/>
    </row>
    <row r="85" spans="1:2" x14ac:dyDescent="0.25">
      <c r="A85">
        <v>28</v>
      </c>
      <c r="B85" s="41" t="s">
        <v>142</v>
      </c>
    </row>
    <row r="86" spans="1:2" x14ac:dyDescent="0.25">
      <c r="B86" s="41"/>
    </row>
    <row r="87" spans="1:2" x14ac:dyDescent="0.25">
      <c r="A87">
        <v>29</v>
      </c>
      <c r="B87" s="41" t="s">
        <v>143</v>
      </c>
    </row>
    <row r="88" spans="1:2" x14ac:dyDescent="0.25">
      <c r="B88" s="41"/>
    </row>
    <row r="89" spans="1:2" x14ac:dyDescent="0.25">
      <c r="B89" s="39" t="s">
        <v>31</v>
      </c>
    </row>
    <row r="90" spans="1:2" x14ac:dyDescent="0.25">
      <c r="B90" s="39"/>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450C9-8881-4805-A40B-7EEAAFE192BC}">
  <sheetPr>
    <pageSetUpPr fitToPage="1"/>
  </sheetPr>
  <dimension ref="A1:I88"/>
  <sheetViews>
    <sheetView zoomScaleNormal="100" workbookViewId="0">
      <pane ySplit="3" topLeftCell="A10" activePane="bottomLeft" state="frozen"/>
      <selection activeCell="Q21" sqref="Q21"/>
      <selection pane="bottomLeft" sqref="A1:C2"/>
    </sheetView>
  </sheetViews>
  <sheetFormatPr defaultRowHeight="15" x14ac:dyDescent="0.25"/>
  <cols>
    <col min="1" max="1" width="47.28515625" customWidth="1"/>
    <col min="2" max="2" width="19.5703125" customWidth="1"/>
    <col min="3" max="3" width="19.42578125" customWidth="1"/>
    <col min="4" max="5" width="19.85546875" bestFit="1" customWidth="1"/>
    <col min="6" max="8" width="19.85546875" customWidth="1"/>
    <col min="9" max="9" width="19.85546875" bestFit="1" customWidth="1"/>
  </cols>
  <sheetData>
    <row r="1" spans="1:9" ht="18.75" x14ac:dyDescent="0.3">
      <c r="A1" s="81" t="s">
        <v>145</v>
      </c>
      <c r="B1" s="82"/>
      <c r="C1" s="83"/>
      <c r="D1" s="87" t="s">
        <v>32</v>
      </c>
      <c r="E1" s="87"/>
      <c r="F1" s="87"/>
      <c r="G1" s="87"/>
      <c r="H1" s="87"/>
      <c r="I1" s="87"/>
    </row>
    <row r="2" spans="1:9" ht="15" customHeight="1" x14ac:dyDescent="0.25">
      <c r="A2" s="84"/>
      <c r="B2" s="85"/>
      <c r="C2" s="86"/>
      <c r="D2" s="1" t="s">
        <v>33</v>
      </c>
      <c r="E2" s="1" t="s">
        <v>34</v>
      </c>
      <c r="F2" s="1" t="s">
        <v>35</v>
      </c>
      <c r="G2" s="1" t="s">
        <v>36</v>
      </c>
      <c r="H2" s="1" t="s">
        <v>37</v>
      </c>
      <c r="I2" s="1" t="s">
        <v>38</v>
      </c>
    </row>
    <row r="3" spans="1:9" ht="15" customHeight="1" x14ac:dyDescent="0.25">
      <c r="A3" s="5"/>
      <c r="B3" s="88" t="s">
        <v>92</v>
      </c>
      <c r="C3" s="89"/>
      <c r="D3" s="44" t="s">
        <v>114</v>
      </c>
      <c r="E3" s="44" t="s">
        <v>115</v>
      </c>
      <c r="F3" s="44" t="s">
        <v>116</v>
      </c>
      <c r="G3" s="44"/>
      <c r="H3" s="44"/>
      <c r="I3" s="2"/>
    </row>
    <row r="4" spans="1:9" ht="15" customHeight="1" x14ac:dyDescent="0.25">
      <c r="A4" s="5"/>
      <c r="B4" s="71" t="s">
        <v>39</v>
      </c>
      <c r="C4" s="72">
        <v>0.03</v>
      </c>
      <c r="D4" s="44"/>
      <c r="E4" s="45"/>
      <c r="F4" s="46"/>
      <c r="G4" s="46"/>
      <c r="H4" s="46"/>
      <c r="I4" s="2"/>
    </row>
    <row r="5" spans="1:9" x14ac:dyDescent="0.25">
      <c r="A5" s="90" t="s">
        <v>40</v>
      </c>
      <c r="B5" s="91"/>
      <c r="C5" s="92"/>
      <c r="D5" s="22"/>
      <c r="E5" s="22"/>
      <c r="F5" s="22"/>
      <c r="G5" s="22"/>
      <c r="H5" s="22"/>
      <c r="I5" s="22"/>
    </row>
    <row r="6" spans="1:9" x14ac:dyDescent="0.25">
      <c r="A6" s="48" t="s">
        <v>113</v>
      </c>
      <c r="B6" s="25" t="s">
        <v>98</v>
      </c>
      <c r="C6" s="47">
        <v>10000</v>
      </c>
      <c r="D6" s="23">
        <f>$C$6*$C$7</f>
        <v>20000</v>
      </c>
      <c r="E6" s="23">
        <f>IF(E3&lt;&gt;"",(D6*$C$4)+D6,0)</f>
        <v>20600</v>
      </c>
      <c r="F6" s="23">
        <f>IF(F3&lt;&gt;"",(E6*$C$4)+E6,0)</f>
        <v>21218</v>
      </c>
      <c r="G6" s="23">
        <f>IF(G3&lt;&gt;"",(F6*$C$4)+F6,0)</f>
        <v>0</v>
      </c>
      <c r="H6" s="23">
        <f>IF(H3&lt;&gt;"",(G6*$C$4)+G6,0)</f>
        <v>0</v>
      </c>
      <c r="I6" s="23">
        <f>SUM(D6:H6)</f>
        <v>61818</v>
      </c>
    </row>
    <row r="7" spans="1:9" x14ac:dyDescent="0.25">
      <c r="A7" s="79" t="s">
        <v>99</v>
      </c>
      <c r="B7" s="80"/>
      <c r="C7" s="47">
        <v>2</v>
      </c>
      <c r="D7" s="23"/>
      <c r="E7" s="23"/>
      <c r="F7" s="23"/>
      <c r="G7" s="23"/>
      <c r="H7" s="23"/>
      <c r="I7" s="23"/>
    </row>
    <row r="8" spans="1:9" x14ac:dyDescent="0.25">
      <c r="A8" s="29" t="s">
        <v>42</v>
      </c>
      <c r="B8" s="48" t="s">
        <v>100</v>
      </c>
      <c r="C8" s="70">
        <f>(IF(B8="Clinical Faculty",Tables!B$2,IF(B8="Faculty",Tables!B$3,IF(B8="Executive Service",Tables!B$4,IF(B8="A&amp;P",Tables!B$5,IF(B8="Charter School Faculty",Tables!B$6,IF(B8="USPS",Tables!B$7,IF(B8="Athletic Coaches",Tables!B$8,IF(B8="Post Docs",Tables!B$9,IF(B8="Graduate Assistants",Tables!B$10,IF(B8="Students",Tables!B$11,IF(B8="OPS &amp; Temps",Tables!B$12,IF(B8="Bonuses and One-Time Pays",Tables!B$13,IF(B8="Overtime and Supplements",Tables!B$14,"SELECT RATE"))))))))))))))</f>
        <v>0.30299999999999999</v>
      </c>
      <c r="D8" s="24">
        <f>IFERROR(D6*$C$8,"0")</f>
        <v>6060</v>
      </c>
      <c r="E8" s="24">
        <f>IFERROR(E6*$C$8,"0")</f>
        <v>6241.8</v>
      </c>
      <c r="F8" s="24">
        <f>IFERROR(F6*$C$8,"0")</f>
        <v>6429.0540000000001</v>
      </c>
      <c r="G8" s="24">
        <f>IFERROR(G6*$C$8,"0")</f>
        <v>0</v>
      </c>
      <c r="H8" s="24">
        <f>IFERROR(H6*$C$8,"0")</f>
        <v>0</v>
      </c>
      <c r="I8" s="23">
        <f>SUM(D8:H8)</f>
        <v>18730.853999999999</v>
      </c>
    </row>
    <row r="9" spans="1:9" x14ac:dyDescent="0.25">
      <c r="A9" s="27"/>
      <c r="B9" s="28"/>
      <c r="C9" s="25"/>
      <c r="D9" s="23"/>
      <c r="E9" s="23"/>
      <c r="F9" s="23"/>
      <c r="G9" s="23"/>
      <c r="H9" s="23"/>
      <c r="I9" s="23"/>
    </row>
    <row r="10" spans="1:9" x14ac:dyDescent="0.25">
      <c r="A10" s="48" t="s">
        <v>41</v>
      </c>
      <c r="B10" s="25" t="s">
        <v>98</v>
      </c>
      <c r="C10" s="47"/>
      <c r="D10" s="23">
        <f>$C$10*$C$11</f>
        <v>0</v>
      </c>
      <c r="E10" s="23">
        <f>IF(E3&lt;&gt;"",(D10*$C$4)+D10,0)</f>
        <v>0</v>
      </c>
      <c r="F10" s="23">
        <f>IF(F3&lt;&gt;"",(E10*$C$4)+E10,0)</f>
        <v>0</v>
      </c>
      <c r="G10" s="23">
        <f>IF(G3&lt;&gt;"",(F10*$C$4)+F10,0)</f>
        <v>0</v>
      </c>
      <c r="H10" s="23">
        <f>IF(H3&lt;&gt;"",(G10*$C$4)+G10,0)</f>
        <v>0</v>
      </c>
      <c r="I10" s="23">
        <f>SUM(D10:H10)</f>
        <v>0</v>
      </c>
    </row>
    <row r="11" spans="1:9" x14ac:dyDescent="0.25">
      <c r="A11" s="79" t="s">
        <v>99</v>
      </c>
      <c r="B11" s="80"/>
      <c r="C11" s="48"/>
      <c r="D11" s="23"/>
      <c r="E11" s="23"/>
      <c r="F11" s="23"/>
      <c r="G11" s="23"/>
      <c r="H11" s="23"/>
      <c r="I11" s="23"/>
    </row>
    <row r="12" spans="1:9" x14ac:dyDescent="0.25">
      <c r="A12" s="29" t="s">
        <v>42</v>
      </c>
      <c r="B12" s="48" t="s">
        <v>0</v>
      </c>
      <c r="C12" s="70" t="str">
        <f>(IF(B12="Clinical Faculty",Tables!B$2,IF(B12="Faculty",Tables!B$3,IF(B12="Executive Service",Tables!B$4,IF(B12="A&amp;P",Tables!B$5,IF(B12="Charter School Faculty",Tables!B$6,IF(B12="USPS",Tables!B$7,IF(B12="Athletic Coaches",Tables!B$8,IF(B12="Post Docs",Tables!B$9,IF(B12="Graduate Assistants",Tables!B$10,IF(B12="Students",Tables!B$11,IF(B12="OPS &amp; Temps",Tables!B$12,IF(B12="Bonuses and One-Time Pays",Tables!B$13,IF(B12="Overtime and Supplements",Tables!B$14,"SELECT RATE"))))))))))))))</f>
        <v>SELECT RATE</v>
      </c>
      <c r="D12" s="24" t="str">
        <f>IFERROR(D10*$C$12,"0")</f>
        <v>0</v>
      </c>
      <c r="E12" s="24" t="str">
        <f>IFERROR(E10*$C$12,"0")</f>
        <v>0</v>
      </c>
      <c r="F12" s="24" t="str">
        <f>IFERROR(F10*$C$12,"0")</f>
        <v>0</v>
      </c>
      <c r="G12" s="24" t="str">
        <f>IFERROR(G10*$C$12,"0")</f>
        <v>0</v>
      </c>
      <c r="H12" s="24" t="str">
        <f>IFERROR(H10*$C$12,"0")</f>
        <v>0</v>
      </c>
      <c r="I12" s="23">
        <f>SUM(D12:H12)</f>
        <v>0</v>
      </c>
    </row>
    <row r="13" spans="1:9" x14ac:dyDescent="0.25">
      <c r="A13" s="27"/>
      <c r="B13" s="28"/>
      <c r="C13" s="28"/>
      <c r="D13" s="23"/>
      <c r="E13" s="23"/>
      <c r="F13" s="23"/>
      <c r="G13" s="23"/>
      <c r="H13" s="23"/>
      <c r="I13" s="23"/>
    </row>
    <row r="14" spans="1:9" x14ac:dyDescent="0.25">
      <c r="A14" s="48" t="s">
        <v>41</v>
      </c>
      <c r="B14" s="25" t="s">
        <v>98</v>
      </c>
      <c r="C14" s="47"/>
      <c r="D14" s="23">
        <f>$C$14*$C$15</f>
        <v>0</v>
      </c>
      <c r="E14" s="23">
        <f>IF(E3&lt;&gt;"",(D14*$C$4)+D14,0)</f>
        <v>0</v>
      </c>
      <c r="F14" s="23">
        <f>IF(F3&lt;&gt;"",(E14*$C$4)+E14,0)</f>
        <v>0</v>
      </c>
      <c r="G14" s="23">
        <f>IF(G3&lt;&gt;"",(F14*$C$4)+F14,0)</f>
        <v>0</v>
      </c>
      <c r="H14" s="23">
        <f>IF(H3&lt;&gt;"",(G14*$C$4)+G14,0)</f>
        <v>0</v>
      </c>
      <c r="I14" s="23">
        <f>SUM(D14:H14)</f>
        <v>0</v>
      </c>
    </row>
    <row r="15" spans="1:9" x14ac:dyDescent="0.25">
      <c r="A15" s="79" t="s">
        <v>99</v>
      </c>
      <c r="B15" s="80"/>
      <c r="C15" s="48"/>
      <c r="D15" s="23"/>
      <c r="E15" s="23"/>
      <c r="F15" s="23"/>
      <c r="G15" s="23"/>
      <c r="H15" s="23"/>
      <c r="I15" s="23"/>
    </row>
    <row r="16" spans="1:9" x14ac:dyDescent="0.25">
      <c r="A16" s="29" t="s">
        <v>42</v>
      </c>
      <c r="B16" s="48" t="s">
        <v>0</v>
      </c>
      <c r="C16" s="70" t="str">
        <f>(IF(B16="Clinical Faculty",Tables!B$2,IF(B16="Faculty",Tables!B$3,IF(B16="Executive Service",Tables!B$4,IF(B16="A&amp;P",Tables!B$5,IF(B16="Charter School Faculty",Tables!B$6,IF(B16="USPS",Tables!B$7,IF(B16="Athletic Coaches",Tables!B$8,IF(B16="Post Docs",Tables!B$9,IF(B16="Graduate Assistants",Tables!B$10,IF(B16="Students",Tables!B$11,IF(B16="OPS &amp; Temps",Tables!B$12,IF(B16="Bonuses and One-Time Pays",Tables!B$13,IF(B16="Overtime and Supplements",Tables!B$14,"SELECT RATE"))))))))))))))</f>
        <v>SELECT RATE</v>
      </c>
      <c r="D16" s="24" t="str">
        <f>IFERROR(D14*$C$16,"0")</f>
        <v>0</v>
      </c>
      <c r="E16" s="24" t="str">
        <f>IFERROR(E14*$C$16,"0")</f>
        <v>0</v>
      </c>
      <c r="F16" s="24" t="str">
        <f>IFERROR(F14*$C$16,"0")</f>
        <v>0</v>
      </c>
      <c r="G16" s="24" t="str">
        <f>IFERROR(G14*$C$16,"0")</f>
        <v>0</v>
      </c>
      <c r="H16" s="24" t="str">
        <f>IFERROR(H14*$C$16,"0")</f>
        <v>0</v>
      </c>
      <c r="I16" s="23">
        <f>SUM(D16:H16)</f>
        <v>0</v>
      </c>
    </row>
    <row r="17" spans="1:9" x14ac:dyDescent="0.25">
      <c r="A17" s="27"/>
      <c r="B17" s="28"/>
      <c r="C17" s="30"/>
      <c r="D17" s="23"/>
      <c r="E17" s="23"/>
      <c r="F17" s="23"/>
      <c r="G17" s="23"/>
      <c r="H17" s="23"/>
      <c r="I17" s="23"/>
    </row>
    <row r="18" spans="1:9" x14ac:dyDescent="0.25">
      <c r="A18" s="93" t="s">
        <v>43</v>
      </c>
      <c r="B18" s="94"/>
      <c r="C18" s="95"/>
      <c r="D18" s="20">
        <f>ROUNDUP(SUM(D6+D10+D14),0)</f>
        <v>20000</v>
      </c>
      <c r="E18" s="20">
        <f>ROUNDUP(SUM(E6+E10+E14),0)</f>
        <v>20600</v>
      </c>
      <c r="F18" s="20">
        <f>ROUNDUP(SUM(F6+F10+F14),0)</f>
        <v>21218</v>
      </c>
      <c r="G18" s="20">
        <f>ROUNDUP(SUM(G6+G10+G14),0)</f>
        <v>0</v>
      </c>
      <c r="H18" s="20">
        <f>ROUNDUP(SUM(H6+H10+H14),0)</f>
        <v>0</v>
      </c>
      <c r="I18" s="20">
        <f>SUM(D18:H18)</f>
        <v>61818</v>
      </c>
    </row>
    <row r="19" spans="1:9" x14ac:dyDescent="0.25">
      <c r="A19" s="93" t="s">
        <v>93</v>
      </c>
      <c r="B19" s="94"/>
      <c r="C19" s="95"/>
      <c r="D19" s="20">
        <f>ROUNDUP(SUM(D8+D12+D16),0)</f>
        <v>6060</v>
      </c>
      <c r="E19" s="20">
        <f t="shared" ref="E19:I19" si="0">ROUNDUP(SUM(E8+E12+E16),0)</f>
        <v>6242</v>
      </c>
      <c r="F19" s="20">
        <f t="shared" si="0"/>
        <v>6430</v>
      </c>
      <c r="G19" s="20">
        <f t="shared" si="0"/>
        <v>0</v>
      </c>
      <c r="H19" s="20">
        <f t="shared" si="0"/>
        <v>0</v>
      </c>
      <c r="I19" s="20">
        <f t="shared" si="0"/>
        <v>18731</v>
      </c>
    </row>
    <row r="20" spans="1:9" x14ac:dyDescent="0.25">
      <c r="A20" s="93" t="s">
        <v>44</v>
      </c>
      <c r="B20" s="94"/>
      <c r="C20" s="95"/>
      <c r="D20" s="20">
        <f>D18+D19</f>
        <v>26060</v>
      </c>
      <c r="E20" s="20">
        <f t="shared" ref="E20:H20" si="1">E18+E19</f>
        <v>26842</v>
      </c>
      <c r="F20" s="20">
        <f t="shared" si="1"/>
        <v>27648</v>
      </c>
      <c r="G20" s="20">
        <f t="shared" si="1"/>
        <v>0</v>
      </c>
      <c r="H20" s="20">
        <f t="shared" si="1"/>
        <v>0</v>
      </c>
      <c r="I20" s="20">
        <f>SUM(D20:H20)</f>
        <v>80550</v>
      </c>
    </row>
    <row r="21" spans="1:9" x14ac:dyDescent="0.25">
      <c r="A21" s="63"/>
      <c r="B21" s="65"/>
      <c r="C21" s="65"/>
      <c r="D21" s="23"/>
      <c r="E21" s="23"/>
      <c r="F21" s="23"/>
      <c r="G21" s="23"/>
      <c r="H21" s="23"/>
      <c r="I21" s="23"/>
    </row>
    <row r="22" spans="1:9" x14ac:dyDescent="0.25">
      <c r="A22" s="90" t="s">
        <v>45</v>
      </c>
      <c r="B22" s="91"/>
      <c r="C22" s="91"/>
      <c r="D22" s="31"/>
      <c r="E22" s="31"/>
      <c r="F22" s="31"/>
      <c r="G22" s="31"/>
      <c r="H22" s="31"/>
      <c r="I22" s="31"/>
    </row>
    <row r="23" spans="1:9" x14ac:dyDescent="0.25">
      <c r="A23" s="48" t="s">
        <v>9</v>
      </c>
      <c r="B23" s="25" t="s">
        <v>98</v>
      </c>
      <c r="C23" s="47">
        <v>5000</v>
      </c>
      <c r="D23" s="23">
        <f>$C$23*$C$24</f>
        <v>60000</v>
      </c>
      <c r="E23" s="23">
        <f>IF(E3&lt;&gt;"",(D23*$C$4)+D23,0)</f>
        <v>61800</v>
      </c>
      <c r="F23" s="23">
        <f>IF(F3&lt;&gt;"",(E23*$C$4)+E23,0)</f>
        <v>63654</v>
      </c>
      <c r="G23" s="23">
        <f>IF(G3&lt;&gt;"",(F23*$C$4)+F23,0)</f>
        <v>0</v>
      </c>
      <c r="H23" s="23">
        <f>IF(H3&lt;&gt;"",(G23*$C$4)+G23,0)</f>
        <v>0</v>
      </c>
      <c r="I23" s="23">
        <f>SUM(D23:H23)</f>
        <v>185454</v>
      </c>
    </row>
    <row r="24" spans="1:9" x14ac:dyDescent="0.25">
      <c r="A24" s="79" t="s">
        <v>99</v>
      </c>
      <c r="B24" s="80"/>
      <c r="C24" s="48">
        <v>12</v>
      </c>
      <c r="D24" s="23"/>
      <c r="E24" s="23"/>
      <c r="F24" s="23"/>
      <c r="G24" s="23"/>
      <c r="H24" s="23"/>
      <c r="I24" s="23"/>
    </row>
    <row r="25" spans="1:9" x14ac:dyDescent="0.25">
      <c r="A25" s="29" t="s">
        <v>42</v>
      </c>
      <c r="B25" s="48" t="s">
        <v>102</v>
      </c>
      <c r="C25" s="70">
        <f>(IF(B25="Clinical Faculty",Tables!B$2,IF(B25="Faculty",Tables!B$3,IF(B25="Executive Service",Tables!B$4,IF(B25="A&amp;P",Tables!B$5,IF(B25="Charter School Faculty",Tables!B$6,IF(B25="USPS",Tables!B$7,IF(B25="Athletic Coaches",Tables!B$8,IF(B25="Post Docs",Tables!B$9,IF(B25="Graduate Assistants",Tables!B$10,IF(B25="Students",Tables!B$11,IF(B25="OPS &amp; Temps",Tables!B$12,IF(B25="Bonuses and One-Time Pays",Tables!B$13,IF(B25="Overtime and Supplements",Tables!B$14,"SELECT RATE"))))))))))))))</f>
        <v>0.41399999999999998</v>
      </c>
      <c r="D25" s="24">
        <f>IFERROR(D23*$C$25,"0")</f>
        <v>24840</v>
      </c>
      <c r="E25" s="24">
        <f>IFERROR(E23*$C$25,"0")</f>
        <v>25585.199999999997</v>
      </c>
      <c r="F25" s="24">
        <f>IFERROR(F23*$C$25,"0")</f>
        <v>26352.755999999998</v>
      </c>
      <c r="G25" s="24">
        <f>IFERROR(G23*$C$25,"0")</f>
        <v>0</v>
      </c>
      <c r="H25" s="24">
        <f>IFERROR(H23*$C$25,"0")</f>
        <v>0</v>
      </c>
      <c r="I25" s="23">
        <f>SUM(D25:H25)</f>
        <v>76777.955999999991</v>
      </c>
    </row>
    <row r="26" spans="1:9" x14ac:dyDescent="0.25">
      <c r="A26" s="58"/>
      <c r="B26" s="59"/>
      <c r="C26" s="59"/>
      <c r="D26" s="31"/>
      <c r="E26" s="31"/>
      <c r="F26" s="31"/>
      <c r="G26" s="31"/>
      <c r="H26" s="31"/>
      <c r="I26" s="31"/>
    </row>
    <row r="27" spans="1:9" x14ac:dyDescent="0.25">
      <c r="A27" s="48" t="s">
        <v>41</v>
      </c>
      <c r="B27" s="25" t="s">
        <v>98</v>
      </c>
      <c r="C27" s="47"/>
      <c r="D27" s="23">
        <f>$C$27*$C$28</f>
        <v>0</v>
      </c>
      <c r="E27" s="23">
        <f>IF(E3&lt;&gt;"",(D27*$C$4)+D27,0)</f>
        <v>0</v>
      </c>
      <c r="F27" s="23">
        <f>IF(F3&lt;&gt;"",(E27*$C$4)+E27,0)</f>
        <v>0</v>
      </c>
      <c r="G27" s="23">
        <f>IF(G3&lt;&gt;"",(F27*$C$4)+F27,0)</f>
        <v>0</v>
      </c>
      <c r="H27" s="23">
        <f>IF(H3&lt;&gt;"",(G27*$C$4)+G27,0)</f>
        <v>0</v>
      </c>
      <c r="I27" s="23">
        <f>SUM(D27:H27)</f>
        <v>0</v>
      </c>
    </row>
    <row r="28" spans="1:9" x14ac:dyDescent="0.25">
      <c r="A28" s="79" t="s">
        <v>99</v>
      </c>
      <c r="B28" s="80"/>
      <c r="C28" s="48"/>
      <c r="D28" s="23"/>
      <c r="E28" s="23"/>
      <c r="F28" s="23"/>
      <c r="G28" s="23"/>
      <c r="H28" s="23"/>
      <c r="I28" s="23"/>
    </row>
    <row r="29" spans="1:9" x14ac:dyDescent="0.25">
      <c r="A29" s="29" t="s">
        <v>42</v>
      </c>
      <c r="B29" s="48" t="s">
        <v>0</v>
      </c>
      <c r="C29" s="70" t="str">
        <f>(IF(B29="Clinical Faculty",Tables!B$2,IF(B29="Faculty",Tables!B$3,IF(B29="Executive Service",Tables!B$4,IF(B29="A&amp;P",Tables!B$5,IF(B29="Charter School Faculty",Tables!B$6,IF(B29="USPS",Tables!B$7,IF(B29="Athletic Coaches",Tables!B$8,IF(B29="Post Docs",Tables!B$9,IF(B29="Graduate Assistants",Tables!B$10,IF(B29="Students",Tables!B$11,IF(B29="OPS &amp; Temps",Tables!B$12,IF(B29="Bonuses and One-Time Pays",Tables!B$13,IF(B29="Overtime and Supplements",Tables!B$14,"SELECT RATE"))))))))))))))</f>
        <v>SELECT RATE</v>
      </c>
      <c r="D29" s="24" t="str">
        <f>IFERROR(D27*$C$29,"0")</f>
        <v>0</v>
      </c>
      <c r="E29" s="24" t="str">
        <f>IFERROR(E27*$C$29,"0")</f>
        <v>0</v>
      </c>
      <c r="F29" s="24" t="str">
        <f>IFERROR(F27*$C$29,"0")</f>
        <v>0</v>
      </c>
      <c r="G29" s="24" t="str">
        <f>IFERROR(G27*$C$29,"0")</f>
        <v>0</v>
      </c>
      <c r="H29" s="24" t="str">
        <f>IFERROR(H27*$C$29,"0")</f>
        <v>0</v>
      </c>
      <c r="I29" s="23">
        <f>SUM(D29:H29)</f>
        <v>0</v>
      </c>
    </row>
    <row r="30" spans="1:9" x14ac:dyDescent="0.25">
      <c r="A30" s="58"/>
      <c r="B30" s="59"/>
      <c r="C30" s="59"/>
      <c r="D30" s="31"/>
      <c r="E30" s="31"/>
      <c r="F30" s="31"/>
      <c r="G30" s="31"/>
      <c r="H30" s="31"/>
      <c r="I30" s="31"/>
    </row>
    <row r="31" spans="1:9" x14ac:dyDescent="0.25">
      <c r="A31" s="48" t="s">
        <v>41</v>
      </c>
      <c r="B31" s="25" t="s">
        <v>98</v>
      </c>
      <c r="C31" s="47"/>
      <c r="D31" s="23">
        <f>$C$31*$C$32</f>
        <v>0</v>
      </c>
      <c r="E31" s="23">
        <f>IF(E3&lt;&gt;"",(D31*$C$4)+D31,0)</f>
        <v>0</v>
      </c>
      <c r="F31" s="23">
        <f>IF(F3&lt;&gt;"",(E31*$C$4)+E31,0)</f>
        <v>0</v>
      </c>
      <c r="G31" s="23">
        <f>IF(G3&lt;&gt;"",(F31*$C$4)+F31,0)</f>
        <v>0</v>
      </c>
      <c r="H31" s="23">
        <f>IF(H3&lt;&gt;"",(G31*$C$4)+G31,0)</f>
        <v>0</v>
      </c>
      <c r="I31" s="23">
        <f>SUM(D31:H31)</f>
        <v>0</v>
      </c>
    </row>
    <row r="32" spans="1:9" x14ac:dyDescent="0.25">
      <c r="A32" s="79" t="s">
        <v>99</v>
      </c>
      <c r="B32" s="80"/>
      <c r="C32" s="48"/>
      <c r="D32" s="23"/>
      <c r="E32" s="23"/>
      <c r="F32" s="23"/>
      <c r="G32" s="23"/>
      <c r="H32" s="23"/>
      <c r="I32" s="23"/>
    </row>
    <row r="33" spans="1:9" x14ac:dyDescent="0.25">
      <c r="A33" s="29" t="s">
        <v>42</v>
      </c>
      <c r="B33" s="48" t="s">
        <v>0</v>
      </c>
      <c r="C33" s="70" t="str">
        <f>(IF(B33="Clinical Faculty",Tables!B$2,IF(B33="Faculty",Tables!B$3,IF(B33="Executive Service",Tables!B$4,IF(B33="A&amp;P",Tables!B$5,IF(B33="Charter School Faculty",Tables!B$6,IF(B33="USPS",Tables!B$7,IF(B33="Athletic Coaches",Tables!B$8,IF(B33="Post Docs",Tables!B$9,IF(B33="Graduate Assistants",Tables!B$10,IF(B33="Students",Tables!B$11,IF(B33="OPS &amp; Temps",Tables!B$12,IF(B33="Bonuses and One-Time Pays",Tables!B$13,IF(B33="Overtime and Supplements",Tables!B$14,"SELECT RATE"))))))))))))))</f>
        <v>SELECT RATE</v>
      </c>
      <c r="D33" s="24" t="str">
        <f>IFERROR(D31*$C$33,"0")</f>
        <v>0</v>
      </c>
      <c r="E33" s="24" t="str">
        <f>IFERROR(E31*$C$33,"0")</f>
        <v>0</v>
      </c>
      <c r="F33" s="24" t="str">
        <f>IFERROR(F31*$C$33,"0")</f>
        <v>0</v>
      </c>
      <c r="G33" s="24" t="str">
        <f>IFERROR(G31*$C$33,"0")</f>
        <v>0</v>
      </c>
      <c r="H33" s="24" t="str">
        <f>IFERROR(H31*$C$33,"0")</f>
        <v>0</v>
      </c>
      <c r="I33" s="23">
        <f>SUM(D33:H33)</f>
        <v>0</v>
      </c>
    </row>
    <row r="34" spans="1:9" x14ac:dyDescent="0.25">
      <c r="A34" s="58"/>
      <c r="B34" s="59"/>
      <c r="C34" s="59"/>
      <c r="D34" s="31"/>
      <c r="E34" s="31"/>
      <c r="F34" s="31"/>
      <c r="G34" s="31"/>
      <c r="H34" s="31"/>
      <c r="I34" s="31"/>
    </row>
    <row r="35" spans="1:9" x14ac:dyDescent="0.25">
      <c r="A35" s="27" t="s">
        <v>46</v>
      </c>
      <c r="B35" s="96" t="s">
        <v>47</v>
      </c>
      <c r="C35" s="96"/>
      <c r="D35" s="57"/>
      <c r="E35" s="57">
        <v>1</v>
      </c>
      <c r="F35" s="57">
        <v>1</v>
      </c>
      <c r="G35" s="57"/>
      <c r="H35" s="57"/>
      <c r="I35" s="32">
        <f>SUM(D35:H35)</f>
        <v>2</v>
      </c>
    </row>
    <row r="36" spans="1:9" x14ac:dyDescent="0.25">
      <c r="A36" s="97" t="s">
        <v>48</v>
      </c>
      <c r="B36" s="98"/>
      <c r="C36" s="48">
        <v>50000</v>
      </c>
      <c r="D36" s="23">
        <f>D35*$C$36</f>
        <v>0</v>
      </c>
      <c r="E36" s="23">
        <f t="shared" ref="E36:H36" si="2">E35*$C$36</f>
        <v>50000</v>
      </c>
      <c r="F36" s="23">
        <f t="shared" si="2"/>
        <v>50000</v>
      </c>
      <c r="G36" s="23">
        <f t="shared" si="2"/>
        <v>0</v>
      </c>
      <c r="H36" s="23">
        <f t="shared" si="2"/>
        <v>0</v>
      </c>
      <c r="I36" s="23">
        <f>SUM(D36:H36)</f>
        <v>100000</v>
      </c>
    </row>
    <row r="37" spans="1:9" x14ac:dyDescent="0.25">
      <c r="A37" s="27" t="s">
        <v>49</v>
      </c>
      <c r="B37" s="25"/>
      <c r="C37" s="26">
        <v>0.21</v>
      </c>
      <c r="D37" s="23">
        <f>D36*$C$37</f>
        <v>0</v>
      </c>
      <c r="E37" s="23">
        <f>E36*$C$37</f>
        <v>10500</v>
      </c>
      <c r="F37" s="23">
        <f>F36*$C$37</f>
        <v>10500</v>
      </c>
      <c r="G37" s="23">
        <f>G36*$C$37</f>
        <v>0</v>
      </c>
      <c r="H37" s="23">
        <f>H36*$C$37</f>
        <v>0</v>
      </c>
      <c r="I37" s="23">
        <f>SUM(D37:H37)</f>
        <v>21000</v>
      </c>
    </row>
    <row r="38" spans="1:9" x14ac:dyDescent="0.25">
      <c r="A38" s="99"/>
      <c r="B38" s="100"/>
      <c r="C38" s="101"/>
      <c r="D38" s="23"/>
      <c r="E38" s="23"/>
      <c r="F38" s="23"/>
      <c r="G38" s="23"/>
      <c r="H38" s="23"/>
      <c r="I38" s="23"/>
    </row>
    <row r="39" spans="1:9" x14ac:dyDescent="0.25">
      <c r="A39" s="29" t="s">
        <v>50</v>
      </c>
      <c r="B39" s="96" t="s">
        <v>51</v>
      </c>
      <c r="C39" s="96"/>
      <c r="D39" s="57">
        <v>1</v>
      </c>
      <c r="E39" s="57">
        <v>2</v>
      </c>
      <c r="F39" s="57">
        <v>3</v>
      </c>
      <c r="G39" s="57"/>
      <c r="H39" s="57"/>
      <c r="I39" s="32">
        <f>SUM(D39:H39)</f>
        <v>6</v>
      </c>
    </row>
    <row r="40" spans="1:9" x14ac:dyDescent="0.25">
      <c r="A40" s="63" t="s">
        <v>52</v>
      </c>
      <c r="B40" s="64"/>
      <c r="C40" s="49">
        <v>25000</v>
      </c>
      <c r="D40" s="23">
        <f>D39*$C$40</f>
        <v>25000</v>
      </c>
      <c r="E40" s="23">
        <f t="shared" ref="E40:H40" si="3">E39*$C$40</f>
        <v>50000</v>
      </c>
      <c r="F40" s="23">
        <f t="shared" si="3"/>
        <v>75000</v>
      </c>
      <c r="G40" s="23">
        <f t="shared" si="3"/>
        <v>0</v>
      </c>
      <c r="H40" s="23">
        <f t="shared" si="3"/>
        <v>0</v>
      </c>
      <c r="I40" s="23">
        <f>SUM(D40:H40)</f>
        <v>150000</v>
      </c>
    </row>
    <row r="41" spans="1:9" x14ac:dyDescent="0.25">
      <c r="A41" s="27" t="s">
        <v>53</v>
      </c>
      <c r="B41" s="25"/>
      <c r="C41" s="26">
        <v>8.4000000000000005E-2</v>
      </c>
      <c r="D41" s="23">
        <f>D40*$C$41</f>
        <v>2100</v>
      </c>
      <c r="E41" s="23">
        <f>E40*$C$41</f>
        <v>4200</v>
      </c>
      <c r="F41" s="23">
        <f>F40*$C$41</f>
        <v>6300</v>
      </c>
      <c r="G41" s="23">
        <f>G40*$C$41</f>
        <v>0</v>
      </c>
      <c r="H41" s="23">
        <f>H40*$C$41</f>
        <v>0</v>
      </c>
      <c r="I41" s="23">
        <f>SUM(D41:H41)</f>
        <v>12600</v>
      </c>
    </row>
    <row r="42" spans="1:9" x14ac:dyDescent="0.25">
      <c r="A42" s="99"/>
      <c r="B42" s="100"/>
      <c r="C42" s="101"/>
      <c r="D42" s="23"/>
      <c r="E42" s="23"/>
      <c r="F42" s="23"/>
      <c r="G42" s="23"/>
      <c r="H42" s="23"/>
      <c r="I42" s="23"/>
    </row>
    <row r="43" spans="1:9" x14ac:dyDescent="0.25">
      <c r="A43" s="29" t="s">
        <v>54</v>
      </c>
      <c r="B43" s="96" t="s">
        <v>55</v>
      </c>
      <c r="C43" s="96"/>
      <c r="D43" s="57"/>
      <c r="E43" s="57"/>
      <c r="F43" s="57"/>
      <c r="G43" s="57"/>
      <c r="H43" s="57"/>
      <c r="I43" s="32">
        <f>SUM(D43:H43)</f>
        <v>0</v>
      </c>
    </row>
    <row r="44" spans="1:9" x14ac:dyDescent="0.25">
      <c r="A44" s="97" t="s">
        <v>56</v>
      </c>
      <c r="B44" s="98"/>
      <c r="C44" s="50"/>
      <c r="D44" s="23">
        <f>D43*$C$44</f>
        <v>0</v>
      </c>
      <c r="E44" s="23">
        <f>E43*$C$44</f>
        <v>0</v>
      </c>
      <c r="F44" s="23">
        <f>F43*$C$44</f>
        <v>0</v>
      </c>
      <c r="G44" s="23">
        <f>G43*$C$44</f>
        <v>0</v>
      </c>
      <c r="H44" s="23">
        <f>H43*$C$44</f>
        <v>0</v>
      </c>
      <c r="I44" s="23">
        <f>SUM(D44:H44)</f>
        <v>0</v>
      </c>
    </row>
    <row r="45" spans="1:9" x14ac:dyDescent="0.25">
      <c r="A45" s="27" t="s">
        <v>57</v>
      </c>
      <c r="B45" s="25"/>
      <c r="C45" s="26">
        <v>1.7000000000000001E-2</v>
      </c>
      <c r="D45" s="23">
        <f>D44*$C$45</f>
        <v>0</v>
      </c>
      <c r="E45" s="23">
        <f>E44*$C$45</f>
        <v>0</v>
      </c>
      <c r="F45" s="23">
        <f>F44*$C$45</f>
        <v>0</v>
      </c>
      <c r="G45" s="23">
        <f>G44*$C$45</f>
        <v>0</v>
      </c>
      <c r="H45" s="23">
        <f>H44*$C$45</f>
        <v>0</v>
      </c>
      <c r="I45" s="23">
        <f>SUM(D45:H45)</f>
        <v>0</v>
      </c>
    </row>
    <row r="46" spans="1:9" x14ac:dyDescent="0.25">
      <c r="A46" s="99"/>
      <c r="B46" s="100"/>
      <c r="C46" s="101"/>
      <c r="D46" s="23"/>
      <c r="E46" s="23"/>
      <c r="F46" s="23"/>
      <c r="G46" s="23"/>
      <c r="H46" s="23"/>
      <c r="I46" s="23"/>
    </row>
    <row r="47" spans="1:9" x14ac:dyDescent="0.25">
      <c r="A47" s="93" t="s">
        <v>58</v>
      </c>
      <c r="B47" s="94"/>
      <c r="C47" s="95"/>
      <c r="D47" s="20">
        <f>ROUNDUP(SUM(D23+D27+D31+D36+D40+D44),0)</f>
        <v>85000</v>
      </c>
      <c r="E47" s="20">
        <f>ROUNDUP(SUM(E23+E27+E31+E36+E40+E44),0)</f>
        <v>161800</v>
      </c>
      <c r="F47" s="20">
        <f>ROUNDUP(SUM(F23+F27+F31+F36+F40+F44),0)</f>
        <v>188654</v>
      </c>
      <c r="G47" s="20">
        <f>ROUNDUP(SUM(G23+G27+G31+G36+G40+G44),0)</f>
        <v>0</v>
      </c>
      <c r="H47" s="20">
        <f>ROUNDUP(SUM(H23+H27+H31+H36+H40+H44),0)</f>
        <v>0</v>
      </c>
      <c r="I47" s="20">
        <f>SUM(D47:H47)</f>
        <v>435454</v>
      </c>
    </row>
    <row r="48" spans="1:9" x14ac:dyDescent="0.25">
      <c r="A48" s="93" t="s">
        <v>94</v>
      </c>
      <c r="B48" s="94"/>
      <c r="C48" s="95"/>
      <c r="D48" s="20">
        <f>ROUNDUP(SUM(D25+D29+D33+D37+D41+D45),0)</f>
        <v>26940</v>
      </c>
      <c r="E48" s="20">
        <f t="shared" ref="E48:I48" si="4">ROUNDUP(SUM(E25+E29+E33+E37+E41+E45),0)</f>
        <v>40286</v>
      </c>
      <c r="F48" s="20">
        <f t="shared" si="4"/>
        <v>43153</v>
      </c>
      <c r="G48" s="20">
        <f t="shared" si="4"/>
        <v>0</v>
      </c>
      <c r="H48" s="20">
        <f t="shared" si="4"/>
        <v>0</v>
      </c>
      <c r="I48" s="20">
        <f t="shared" si="4"/>
        <v>110378</v>
      </c>
    </row>
    <row r="49" spans="1:9" x14ac:dyDescent="0.25">
      <c r="A49" s="93" t="s">
        <v>59</v>
      </c>
      <c r="B49" s="94"/>
      <c r="C49" s="95"/>
      <c r="D49" s="20">
        <f>D47+D48</f>
        <v>111940</v>
      </c>
      <c r="E49" s="20">
        <f>E47+E48</f>
        <v>202086</v>
      </c>
      <c r="F49" s="20">
        <f>F47+F48</f>
        <v>231807</v>
      </c>
      <c r="G49" s="20">
        <f>G47+G48</f>
        <v>0</v>
      </c>
      <c r="H49" s="20">
        <f>H47+H48</f>
        <v>0</v>
      </c>
      <c r="I49" s="20">
        <f>SUM(D49:H49)</f>
        <v>545833</v>
      </c>
    </row>
    <row r="50" spans="1:9" x14ac:dyDescent="0.25">
      <c r="A50" s="63"/>
      <c r="B50" s="65"/>
      <c r="C50" s="64"/>
      <c r="D50" s="23"/>
      <c r="E50" s="23"/>
      <c r="F50" s="23"/>
      <c r="G50" s="23"/>
      <c r="H50" s="23"/>
      <c r="I50" s="23"/>
    </row>
    <row r="51" spans="1:9" x14ac:dyDescent="0.25">
      <c r="A51" s="60" t="s">
        <v>60</v>
      </c>
      <c r="B51" s="61"/>
      <c r="C51" s="62"/>
      <c r="D51" s="20">
        <f t="shared" ref="D51:H53" si="5">D18+D47</f>
        <v>105000</v>
      </c>
      <c r="E51" s="20">
        <f t="shared" si="5"/>
        <v>182400</v>
      </c>
      <c r="F51" s="20">
        <f t="shared" si="5"/>
        <v>209872</v>
      </c>
      <c r="G51" s="20">
        <f t="shared" si="5"/>
        <v>0</v>
      </c>
      <c r="H51" s="20">
        <f t="shared" si="5"/>
        <v>0</v>
      </c>
      <c r="I51" s="20">
        <f>SUM(D51:H51)</f>
        <v>497272</v>
      </c>
    </row>
    <row r="52" spans="1:9" x14ac:dyDescent="0.25">
      <c r="A52" s="93" t="s">
        <v>61</v>
      </c>
      <c r="B52" s="94"/>
      <c r="C52" s="95"/>
      <c r="D52" s="20">
        <f t="shared" si="5"/>
        <v>33000</v>
      </c>
      <c r="E52" s="20">
        <f t="shared" si="5"/>
        <v>46528</v>
      </c>
      <c r="F52" s="20">
        <f t="shared" si="5"/>
        <v>49583</v>
      </c>
      <c r="G52" s="20">
        <f t="shared" si="5"/>
        <v>0</v>
      </c>
      <c r="H52" s="20">
        <f t="shared" si="5"/>
        <v>0</v>
      </c>
      <c r="I52" s="20">
        <f>SUM(D52:H52)</f>
        <v>129111</v>
      </c>
    </row>
    <row r="53" spans="1:9" x14ac:dyDescent="0.25">
      <c r="A53" s="93" t="s">
        <v>62</v>
      </c>
      <c r="B53" s="94"/>
      <c r="C53" s="95"/>
      <c r="D53" s="20">
        <f t="shared" si="5"/>
        <v>138000</v>
      </c>
      <c r="E53" s="20">
        <f t="shared" si="5"/>
        <v>228928</v>
      </c>
      <c r="F53" s="20">
        <f t="shared" si="5"/>
        <v>259455</v>
      </c>
      <c r="G53" s="20">
        <f t="shared" si="5"/>
        <v>0</v>
      </c>
      <c r="H53" s="20">
        <f t="shared" si="5"/>
        <v>0</v>
      </c>
      <c r="I53" s="20">
        <f>SUM(D53:H53)</f>
        <v>626383</v>
      </c>
    </row>
    <row r="54" spans="1:9" x14ac:dyDescent="0.25">
      <c r="A54" s="103" t="s">
        <v>63</v>
      </c>
      <c r="B54" s="104"/>
      <c r="C54" s="105"/>
      <c r="D54" s="51">
        <v>15000</v>
      </c>
      <c r="E54" s="51">
        <v>0</v>
      </c>
      <c r="F54" s="51">
        <v>0</v>
      </c>
      <c r="G54" s="51">
        <v>0</v>
      </c>
      <c r="H54" s="51">
        <v>0</v>
      </c>
      <c r="I54" s="20">
        <f>SUM(D54:H54)</f>
        <v>15000</v>
      </c>
    </row>
    <row r="55" spans="1:9" x14ac:dyDescent="0.25">
      <c r="A55" s="90" t="s">
        <v>64</v>
      </c>
      <c r="B55" s="91"/>
      <c r="C55" s="91"/>
      <c r="D55" s="34"/>
      <c r="E55" s="34"/>
      <c r="F55" s="34"/>
      <c r="G55" s="34"/>
      <c r="H55" s="34"/>
      <c r="I55" s="33"/>
    </row>
    <row r="56" spans="1:9" x14ac:dyDescent="0.25">
      <c r="A56" s="97" t="s">
        <v>65</v>
      </c>
      <c r="B56" s="102"/>
      <c r="C56" s="98"/>
      <c r="D56" s="49">
        <v>2000</v>
      </c>
      <c r="E56" s="49">
        <v>5000</v>
      </c>
      <c r="F56" s="49">
        <v>10000</v>
      </c>
      <c r="G56" s="49">
        <v>0</v>
      </c>
      <c r="H56" s="49">
        <v>0</v>
      </c>
      <c r="I56" s="23">
        <f>SUM(D56:H56)</f>
        <v>17000</v>
      </c>
    </row>
    <row r="57" spans="1:9" x14ac:dyDescent="0.25">
      <c r="A57" s="97" t="s">
        <v>66</v>
      </c>
      <c r="B57" s="102"/>
      <c r="C57" s="98"/>
      <c r="D57" s="49">
        <v>0</v>
      </c>
      <c r="E57" s="49">
        <v>0</v>
      </c>
      <c r="F57" s="49">
        <v>0</v>
      </c>
      <c r="G57" s="49">
        <v>0</v>
      </c>
      <c r="H57" s="49">
        <v>0</v>
      </c>
      <c r="I57" s="23">
        <f>SUM(D57:H57)</f>
        <v>0</v>
      </c>
    </row>
    <row r="58" spans="1:9" x14ac:dyDescent="0.25">
      <c r="A58" s="106"/>
      <c r="B58" s="106"/>
      <c r="C58" s="106"/>
      <c r="D58" s="106"/>
      <c r="E58" s="106"/>
      <c r="F58" s="106"/>
      <c r="G58" s="106"/>
      <c r="H58" s="106"/>
      <c r="I58" s="106"/>
    </row>
    <row r="59" spans="1:9" x14ac:dyDescent="0.25">
      <c r="A59" s="93" t="s">
        <v>67</v>
      </c>
      <c r="B59" s="94"/>
      <c r="C59" s="95"/>
      <c r="D59" s="20">
        <f>ROUNDUP(SUM(D56+D57),0)</f>
        <v>2000</v>
      </c>
      <c r="E59" s="20">
        <f t="shared" ref="E59:H59" si="6">ROUNDUP(SUM(E56+E57),0)</f>
        <v>5000</v>
      </c>
      <c r="F59" s="20">
        <f t="shared" si="6"/>
        <v>10000</v>
      </c>
      <c r="G59" s="20">
        <f t="shared" si="6"/>
        <v>0</v>
      </c>
      <c r="H59" s="20">
        <f t="shared" si="6"/>
        <v>0</v>
      </c>
      <c r="I59" s="20">
        <f>SUM(D59:H59)</f>
        <v>17000</v>
      </c>
    </row>
    <row r="60" spans="1:9" x14ac:dyDescent="0.25">
      <c r="A60" s="90" t="s">
        <v>68</v>
      </c>
      <c r="B60" s="91"/>
      <c r="C60" s="91"/>
      <c r="D60" s="34"/>
      <c r="E60" s="34"/>
      <c r="F60" s="34"/>
      <c r="G60" s="34"/>
      <c r="H60" s="34"/>
      <c r="I60" s="33"/>
    </row>
    <row r="61" spans="1:9" x14ac:dyDescent="0.25">
      <c r="A61" s="27" t="s">
        <v>69</v>
      </c>
      <c r="B61" s="53" t="s">
        <v>5</v>
      </c>
      <c r="C61" s="35">
        <f>IF(B61="9 hrs. In-St",Tables!E2,IF(B61="18 hrs. In-St",Tables!E3,IF(B61="27 hrs. In-St",Tables!E4,"Select Credit Hours")))</f>
        <v>3632</v>
      </c>
      <c r="D61" s="24">
        <f>IFERROR(D39*$C$61,"0")</f>
        <v>3632</v>
      </c>
      <c r="E61" s="24">
        <f>IFERROR(E39*($C$61*1.01),"0")</f>
        <v>7336.64</v>
      </c>
      <c r="F61" s="24">
        <f>IFERROR(F39*($C$61*1.02),"0")</f>
        <v>11113.92</v>
      </c>
      <c r="G61" s="24">
        <f>IFERROR(G39*($C$61*1.03),"0")</f>
        <v>0</v>
      </c>
      <c r="H61" s="24">
        <f>IFERROR(H39*($C$61*1.04),"0")</f>
        <v>0</v>
      </c>
      <c r="I61" s="23">
        <f>SUM(D61:H61)</f>
        <v>22082.559999999998</v>
      </c>
    </row>
    <row r="62" spans="1:9" x14ac:dyDescent="0.25">
      <c r="A62" s="27" t="s">
        <v>70</v>
      </c>
      <c r="B62" s="65"/>
      <c r="C62" s="35"/>
      <c r="D62" s="52">
        <v>0</v>
      </c>
      <c r="E62" s="52">
        <v>0</v>
      </c>
      <c r="F62" s="52">
        <v>0</v>
      </c>
      <c r="G62" s="52">
        <v>0</v>
      </c>
      <c r="H62" s="52">
        <v>0</v>
      </c>
      <c r="I62" s="36">
        <f>SUM(D62:H62)</f>
        <v>0</v>
      </c>
    </row>
    <row r="63" spans="1:9" x14ac:dyDescent="0.25">
      <c r="A63" s="97" t="s">
        <v>71</v>
      </c>
      <c r="B63" s="102"/>
      <c r="C63" s="98"/>
      <c r="D63" s="52">
        <v>2500</v>
      </c>
      <c r="E63" s="52">
        <v>10000</v>
      </c>
      <c r="F63" s="52">
        <v>7000</v>
      </c>
      <c r="G63" s="52">
        <v>0</v>
      </c>
      <c r="H63" s="52">
        <v>0</v>
      </c>
      <c r="I63" s="36">
        <f>SUM(D63:H63)</f>
        <v>19500</v>
      </c>
    </row>
    <row r="64" spans="1:9" x14ac:dyDescent="0.25">
      <c r="A64" s="97" t="s">
        <v>72</v>
      </c>
      <c r="B64" s="102"/>
      <c r="C64" s="98"/>
      <c r="D64" s="52">
        <v>0</v>
      </c>
      <c r="E64" s="52">
        <v>3500</v>
      </c>
      <c r="F64" s="52">
        <v>7000</v>
      </c>
      <c r="G64" s="52">
        <v>0</v>
      </c>
      <c r="H64" s="52">
        <v>0</v>
      </c>
      <c r="I64" s="36">
        <f t="shared" ref="I64:I73" si="7">SUM(D64:H64)</f>
        <v>10500</v>
      </c>
    </row>
    <row r="65" spans="1:9" x14ac:dyDescent="0.25">
      <c r="A65" s="97" t="s">
        <v>73</v>
      </c>
      <c r="B65" s="102"/>
      <c r="C65" s="98"/>
      <c r="D65" s="52">
        <v>10000</v>
      </c>
      <c r="E65" s="52">
        <v>10000</v>
      </c>
      <c r="F65" s="52">
        <v>10000</v>
      </c>
      <c r="G65" s="52">
        <v>0</v>
      </c>
      <c r="H65" s="52">
        <v>0</v>
      </c>
      <c r="I65" s="36">
        <f t="shared" si="7"/>
        <v>30000</v>
      </c>
    </row>
    <row r="66" spans="1:9" x14ac:dyDescent="0.25">
      <c r="A66" s="63" t="s">
        <v>74</v>
      </c>
      <c r="B66" s="65"/>
      <c r="C66" s="64"/>
      <c r="D66" s="52">
        <v>0</v>
      </c>
      <c r="E66" s="52">
        <v>0</v>
      </c>
      <c r="F66" s="52">
        <v>0</v>
      </c>
      <c r="G66" s="52">
        <v>0</v>
      </c>
      <c r="H66" s="52">
        <v>0</v>
      </c>
      <c r="I66" s="36">
        <f t="shared" si="7"/>
        <v>0</v>
      </c>
    </row>
    <row r="67" spans="1:9" x14ac:dyDescent="0.25">
      <c r="A67" s="97" t="s">
        <v>75</v>
      </c>
      <c r="B67" s="102"/>
      <c r="C67" s="98"/>
      <c r="D67" s="52">
        <v>25000</v>
      </c>
      <c r="E67" s="52">
        <v>0</v>
      </c>
      <c r="F67" s="52">
        <v>0</v>
      </c>
      <c r="G67" s="52">
        <v>0</v>
      </c>
      <c r="H67" s="52">
        <v>0</v>
      </c>
      <c r="I67" s="36">
        <f t="shared" si="7"/>
        <v>25000</v>
      </c>
    </row>
    <row r="68" spans="1:9" x14ac:dyDescent="0.25">
      <c r="A68" s="63" t="s">
        <v>76</v>
      </c>
      <c r="B68" s="65"/>
      <c r="C68" s="64"/>
      <c r="D68" s="52">
        <v>20000</v>
      </c>
      <c r="E68" s="52">
        <v>45000</v>
      </c>
      <c r="F68" s="52">
        <v>45000</v>
      </c>
      <c r="G68" s="52">
        <v>0</v>
      </c>
      <c r="H68" s="52">
        <v>0</v>
      </c>
      <c r="I68" s="36">
        <f>SUM(D68:H68)</f>
        <v>110000</v>
      </c>
    </row>
    <row r="69" spans="1:9" x14ac:dyDescent="0.25">
      <c r="A69" s="63" t="s">
        <v>77</v>
      </c>
      <c r="B69" s="65"/>
      <c r="C69" s="64"/>
      <c r="D69" s="52">
        <v>0</v>
      </c>
      <c r="E69" s="52">
        <v>0</v>
      </c>
      <c r="F69" s="52">
        <v>0</v>
      </c>
      <c r="G69" s="52">
        <v>0</v>
      </c>
      <c r="H69" s="52">
        <v>0</v>
      </c>
      <c r="I69" s="36">
        <f t="shared" si="7"/>
        <v>0</v>
      </c>
    </row>
    <row r="70" spans="1:9" x14ac:dyDescent="0.25">
      <c r="A70" s="63" t="s">
        <v>78</v>
      </c>
      <c r="B70" s="65"/>
      <c r="C70" s="64"/>
      <c r="D70" s="52">
        <v>1200</v>
      </c>
      <c r="E70" s="52">
        <v>1200</v>
      </c>
      <c r="F70" s="52">
        <v>1200</v>
      </c>
      <c r="G70" s="52">
        <v>0</v>
      </c>
      <c r="H70" s="52">
        <v>0</v>
      </c>
      <c r="I70" s="36">
        <f t="shared" si="7"/>
        <v>3600</v>
      </c>
    </row>
    <row r="71" spans="1:9" x14ac:dyDescent="0.25">
      <c r="A71" s="27" t="s">
        <v>79</v>
      </c>
      <c r="B71" s="114" t="s">
        <v>117</v>
      </c>
      <c r="C71" s="114"/>
      <c r="D71" s="52">
        <v>5000</v>
      </c>
      <c r="E71" s="52">
        <v>5000</v>
      </c>
      <c r="F71" s="52">
        <v>5000</v>
      </c>
      <c r="G71" s="52">
        <v>0</v>
      </c>
      <c r="H71" s="52">
        <v>0</v>
      </c>
      <c r="I71" s="36">
        <f t="shared" si="7"/>
        <v>15000</v>
      </c>
    </row>
    <row r="72" spans="1:9" x14ac:dyDescent="0.25">
      <c r="A72" s="27" t="s">
        <v>80</v>
      </c>
      <c r="B72" s="114"/>
      <c r="C72" s="114"/>
      <c r="D72" s="52">
        <v>0</v>
      </c>
      <c r="E72" s="52">
        <v>0</v>
      </c>
      <c r="F72" s="52">
        <v>0</v>
      </c>
      <c r="G72" s="52">
        <v>0</v>
      </c>
      <c r="H72" s="52">
        <v>0</v>
      </c>
      <c r="I72" s="36">
        <f t="shared" si="7"/>
        <v>0</v>
      </c>
    </row>
    <row r="73" spans="1:9" x14ac:dyDescent="0.25">
      <c r="A73" s="27" t="s">
        <v>81</v>
      </c>
      <c r="B73" s="114"/>
      <c r="C73" s="114"/>
      <c r="D73" s="52">
        <v>0</v>
      </c>
      <c r="E73" s="52">
        <v>0</v>
      </c>
      <c r="F73" s="52">
        <v>0</v>
      </c>
      <c r="G73" s="52">
        <v>0</v>
      </c>
      <c r="H73" s="52">
        <v>0</v>
      </c>
      <c r="I73" s="36">
        <f t="shared" si="7"/>
        <v>0</v>
      </c>
    </row>
    <row r="74" spans="1:9" x14ac:dyDescent="0.25">
      <c r="A74" s="93" t="s">
        <v>82</v>
      </c>
      <c r="B74" s="94"/>
      <c r="C74" s="95"/>
      <c r="D74" s="21">
        <f>ROUNDUP(SUM(D61:D73),0)</f>
        <v>67332</v>
      </c>
      <c r="E74" s="21">
        <f t="shared" ref="E74:H74" si="8">ROUNDUP(SUM(E61:E73),0)</f>
        <v>82037</v>
      </c>
      <c r="F74" s="21">
        <f t="shared" si="8"/>
        <v>86314</v>
      </c>
      <c r="G74" s="21">
        <f t="shared" si="8"/>
        <v>0</v>
      </c>
      <c r="H74" s="21">
        <f t="shared" si="8"/>
        <v>0</v>
      </c>
      <c r="I74" s="21">
        <f>SUM(D74:H74)</f>
        <v>235683</v>
      </c>
    </row>
    <row r="75" spans="1:9" x14ac:dyDescent="0.25">
      <c r="A75" s="107" t="s">
        <v>83</v>
      </c>
      <c r="B75" s="108"/>
      <c r="C75" s="109"/>
      <c r="D75" s="12">
        <f>D53+D54+D59+D74</f>
        <v>222332</v>
      </c>
      <c r="E75" s="12">
        <f t="shared" ref="E75:H75" si="9">E53+E54+E59+E74</f>
        <v>315965</v>
      </c>
      <c r="F75" s="12">
        <f t="shared" si="9"/>
        <v>355769</v>
      </c>
      <c r="G75" s="12">
        <f t="shared" si="9"/>
        <v>0</v>
      </c>
      <c r="H75" s="12">
        <f t="shared" si="9"/>
        <v>0</v>
      </c>
      <c r="I75" s="12">
        <f t="shared" ref="I75" si="10">SUM(D75:H75)</f>
        <v>894066</v>
      </c>
    </row>
    <row r="76" spans="1:9" x14ac:dyDescent="0.25">
      <c r="A76" s="6" t="s">
        <v>84</v>
      </c>
      <c r="B76" s="7"/>
      <c r="C76" s="46" t="s">
        <v>6</v>
      </c>
      <c r="D76" s="13">
        <f>IF($C$76="MTDC",(D53+D59+D63+D64+D65+D66+D67+D69+D71+D72+D73),IF($C$76="TDCEXTUI",(D53+D54+D59+D63+D64+D65+D66+D67+D68+D69+D70+D71+D72+D73),"-"))</f>
        <v>182500</v>
      </c>
      <c r="E76" s="13">
        <f t="shared" ref="E76:H76" si="11">IF($C$76="MTDC",(E53+E59+E63+E64+E65+E66+E67+E69+E71+E72+E73),IF($C$76="TDCEXTUI",(E53+E54+E59+E63+E64+E65+E66+E67+E68+E69+E70+E71+E72+E73),"-"))</f>
        <v>262428</v>
      </c>
      <c r="F76" s="13">
        <f t="shared" si="11"/>
        <v>298455</v>
      </c>
      <c r="G76" s="13">
        <f t="shared" si="11"/>
        <v>0</v>
      </c>
      <c r="H76" s="13">
        <f t="shared" si="11"/>
        <v>0</v>
      </c>
      <c r="I76" s="14">
        <f>SUM(D76:H76)</f>
        <v>743383</v>
      </c>
    </row>
    <row r="77" spans="1:9" x14ac:dyDescent="0.25">
      <c r="A77" s="66" t="s">
        <v>85</v>
      </c>
      <c r="B77" s="67"/>
      <c r="C77" s="54">
        <v>0.54</v>
      </c>
      <c r="D77" s="37">
        <f>IFERROR(D76*$C$77,"0")</f>
        <v>98550</v>
      </c>
      <c r="E77" s="37">
        <f>IFERROR(E76*$C$77,"0")</f>
        <v>141711.12</v>
      </c>
      <c r="F77" s="37">
        <f>IFERROR(F76*$C$77,"0")</f>
        <v>161165.70000000001</v>
      </c>
      <c r="G77" s="37">
        <f>IFERROR(G76*$C$77,"0")</f>
        <v>0</v>
      </c>
      <c r="H77" s="37">
        <f>IFERROR(H76*$C$77,"0")</f>
        <v>0</v>
      </c>
      <c r="I77" s="12">
        <f>SUM(D77:H77)</f>
        <v>401426.82</v>
      </c>
    </row>
    <row r="78" spans="1:9" ht="18.75" x14ac:dyDescent="0.3">
      <c r="A78" s="110" t="s">
        <v>86</v>
      </c>
      <c r="B78" s="111"/>
      <c r="C78" s="112"/>
      <c r="D78" s="15">
        <f>ROUNDUP(SUM(D75+D77),0)</f>
        <v>320882</v>
      </c>
      <c r="E78" s="15">
        <f t="shared" ref="E78:H78" si="12">ROUNDUP(SUM(E75+E77),0)</f>
        <v>457677</v>
      </c>
      <c r="F78" s="15">
        <f t="shared" si="12"/>
        <v>516935</v>
      </c>
      <c r="G78" s="15">
        <f t="shared" si="12"/>
        <v>0</v>
      </c>
      <c r="H78" s="15">
        <f t="shared" si="12"/>
        <v>0</v>
      </c>
      <c r="I78" s="15">
        <f>SUM(D78:H78)</f>
        <v>1295494</v>
      </c>
    </row>
    <row r="79" spans="1:9" ht="18.75" x14ac:dyDescent="0.3">
      <c r="A79" s="8"/>
      <c r="B79" s="9"/>
      <c r="C79" s="10"/>
      <c r="D79" s="11"/>
      <c r="E79" s="11"/>
      <c r="F79" s="11"/>
      <c r="G79" s="11"/>
      <c r="H79" s="11"/>
      <c r="I79" s="11"/>
    </row>
    <row r="80" spans="1:9" x14ac:dyDescent="0.25">
      <c r="A80" s="113" t="s">
        <v>87</v>
      </c>
      <c r="B80" s="113"/>
      <c r="C80" s="113"/>
      <c r="D80" s="36"/>
      <c r="E80" s="36"/>
      <c r="F80" s="36"/>
      <c r="G80" s="36"/>
      <c r="H80" s="36"/>
      <c r="I80" s="36"/>
    </row>
    <row r="81" spans="1:9" x14ac:dyDescent="0.25">
      <c r="A81" s="18" t="s">
        <v>88</v>
      </c>
      <c r="B81" s="19"/>
      <c r="C81" s="17"/>
      <c r="D81" s="52">
        <v>350000</v>
      </c>
      <c r="E81" s="52">
        <v>350000</v>
      </c>
      <c r="F81" s="52">
        <v>350000</v>
      </c>
      <c r="G81" s="52"/>
      <c r="H81" s="52"/>
      <c r="I81" s="16">
        <f>SUM(D81:H81)</f>
        <v>1050000</v>
      </c>
    </row>
    <row r="82" spans="1:9" x14ac:dyDescent="0.25">
      <c r="A82" s="18" t="s">
        <v>95</v>
      </c>
      <c r="B82" s="19"/>
      <c r="C82" s="17"/>
      <c r="D82" s="16">
        <f>IF(D81&lt;&gt;"",D81-D75,"NA")</f>
        <v>127668</v>
      </c>
      <c r="E82" s="16">
        <f>IF(E81&lt;&gt;"",E81-E75,"NA")</f>
        <v>34035</v>
      </c>
      <c r="F82" s="16">
        <f>IF(F81&lt;&gt;"",F81-F75,"NA")</f>
        <v>-5769</v>
      </c>
      <c r="G82" s="16" t="str">
        <f>IF(G81&lt;&gt;"",G81-G75,"NA")</f>
        <v>NA</v>
      </c>
      <c r="H82" s="16" t="str">
        <f>IF(H81&lt;&gt;"",H81-H75,"NA")</f>
        <v>NA</v>
      </c>
      <c r="I82" s="16">
        <f>SUM(D82:H82)</f>
        <v>155934</v>
      </c>
    </row>
    <row r="83" spans="1:9" x14ac:dyDescent="0.25">
      <c r="A83" s="27"/>
      <c r="B83" s="28"/>
      <c r="C83" s="25"/>
      <c r="D83" s="36"/>
      <c r="E83" s="36"/>
      <c r="F83" s="36"/>
      <c r="G83" s="36"/>
      <c r="H83" s="36"/>
      <c r="I83" s="36"/>
    </row>
    <row r="84" spans="1:9" x14ac:dyDescent="0.25">
      <c r="A84" s="18" t="s">
        <v>89</v>
      </c>
      <c r="B84" s="19"/>
      <c r="C84" s="17"/>
      <c r="D84" s="52"/>
      <c r="E84" s="52"/>
      <c r="F84" s="52"/>
      <c r="G84" s="52"/>
      <c r="H84" s="52"/>
      <c r="I84" s="16">
        <f>SUM(D84:H84)</f>
        <v>0</v>
      </c>
    </row>
    <row r="85" spans="1:9" x14ac:dyDescent="0.25">
      <c r="A85" s="18" t="s">
        <v>96</v>
      </c>
      <c r="B85" s="19"/>
      <c r="C85" s="17"/>
      <c r="D85" s="16" t="str">
        <f>IF(D84&lt;&gt;"",D84-D77,"NA")</f>
        <v>NA</v>
      </c>
      <c r="E85" s="16" t="str">
        <f t="shared" ref="E85:H85" si="13">IF(E84&lt;&gt;"",E84-E77,"NA")</f>
        <v>NA</v>
      </c>
      <c r="F85" s="16" t="str">
        <f t="shared" si="13"/>
        <v>NA</v>
      </c>
      <c r="G85" s="16" t="str">
        <f t="shared" si="13"/>
        <v>NA</v>
      </c>
      <c r="H85" s="16" t="str">
        <f t="shared" si="13"/>
        <v>NA</v>
      </c>
      <c r="I85" s="16">
        <f>SUM(D85:H85)</f>
        <v>0</v>
      </c>
    </row>
    <row r="86" spans="1:9" x14ac:dyDescent="0.25">
      <c r="A86" s="27"/>
      <c r="B86" s="28"/>
      <c r="C86" s="25"/>
      <c r="D86" s="36"/>
      <c r="E86" s="36"/>
      <c r="F86" s="36"/>
      <c r="G86" s="36"/>
      <c r="H86" s="36"/>
      <c r="I86" s="36"/>
    </row>
    <row r="87" spans="1:9" x14ac:dyDescent="0.25">
      <c r="A87" s="18" t="s">
        <v>90</v>
      </c>
      <c r="B87" s="19"/>
      <c r="C87" s="17"/>
      <c r="D87" s="52"/>
      <c r="E87" s="52"/>
      <c r="F87" s="52"/>
      <c r="G87" s="52"/>
      <c r="H87" s="52"/>
      <c r="I87" s="16">
        <f>SUM(D87:H87)</f>
        <v>0</v>
      </c>
    </row>
    <row r="88" spans="1:9" x14ac:dyDescent="0.25">
      <c r="A88" s="18" t="s">
        <v>97</v>
      </c>
      <c r="B88" s="19"/>
      <c r="C88" s="17"/>
      <c r="D88" s="16" t="str">
        <f>IF(D87&lt;&gt;"",D87-D78,"NA")</f>
        <v>NA</v>
      </c>
      <c r="E88" s="16" t="str">
        <f>IF(E87&lt;&gt;"",E87-E78,"NA")</f>
        <v>NA</v>
      </c>
      <c r="F88" s="16" t="str">
        <f>IF(F87&lt;&gt;"",F87-F78,"NA")</f>
        <v>NA</v>
      </c>
      <c r="G88" s="16" t="str">
        <f>IF(G87&lt;&gt;"",G87-G78,"NA")</f>
        <v>NA</v>
      </c>
      <c r="H88" s="16" t="str">
        <f>IF(H87&lt;&gt;"",H87-H78,"NA")</f>
        <v>NA</v>
      </c>
      <c r="I88" s="16">
        <f>SUM(D88:H88)</f>
        <v>0</v>
      </c>
    </row>
  </sheetData>
  <sheetProtection algorithmName="SHA-512" hashValue="LrOYAg+dzAwr0T7VEe1VGP8m/M5ilB1QPZepTEWqKObp56u5huWNPZaah82my3Am29wjKNxy6bPDm1CKfhcaMQ==" saltValue="jHBXyh5kTiM5gpmrMU0sSA==" spinCount="100000" sheet="1" objects="1" scenarios="1"/>
  <protectedRanges>
    <protectedRange sqref="C76:C77 D81:H81 D84:H84 D87:H87" name="Range4"/>
    <protectedRange sqref="D54:H54 D56:H57 B61 D62:H73 B71:C73" name="Range3"/>
    <protectedRange sqref="D3:H4 C4 C6:C7 B8 A6 A10 C10:C11 B12 A14 C14:C15 B16 A23 C23:C24 B25 C27:C28 A27 B29 A31 C31:C32 B33 D35:H36 C36 D39:H40 C40 D43:H44 C44" name="Range2"/>
    <protectedRange sqref="A1:C2" name="Range1"/>
  </protectedRanges>
  <mergeCells count="45">
    <mergeCell ref="A75:C75"/>
    <mergeCell ref="A78:C78"/>
    <mergeCell ref="A80:C80"/>
    <mergeCell ref="A65:C65"/>
    <mergeCell ref="A67:C67"/>
    <mergeCell ref="B71:C71"/>
    <mergeCell ref="B72:C72"/>
    <mergeCell ref="B73:C73"/>
    <mergeCell ref="A74:C74"/>
    <mergeCell ref="A64:C64"/>
    <mergeCell ref="A49:C49"/>
    <mergeCell ref="A52:C52"/>
    <mergeCell ref="A53:C53"/>
    <mergeCell ref="A54:C54"/>
    <mergeCell ref="A55:C55"/>
    <mergeCell ref="A56:C56"/>
    <mergeCell ref="A57:C57"/>
    <mergeCell ref="A58:I58"/>
    <mergeCell ref="A59:C59"/>
    <mergeCell ref="A60:C60"/>
    <mergeCell ref="A63:C63"/>
    <mergeCell ref="A48:C48"/>
    <mergeCell ref="A28:B28"/>
    <mergeCell ref="A32:B32"/>
    <mergeCell ref="B35:C35"/>
    <mergeCell ref="A36:B36"/>
    <mergeCell ref="A38:C38"/>
    <mergeCell ref="B39:C39"/>
    <mergeCell ref="A42:C42"/>
    <mergeCell ref="B43:C43"/>
    <mergeCell ref="A44:B44"/>
    <mergeCell ref="A46:C46"/>
    <mergeCell ref="A47:C47"/>
    <mergeCell ref="A24:B24"/>
    <mergeCell ref="A1:C2"/>
    <mergeCell ref="D1:I1"/>
    <mergeCell ref="B3:C3"/>
    <mergeCell ref="A5:C5"/>
    <mergeCell ref="A7:B7"/>
    <mergeCell ref="A11:B11"/>
    <mergeCell ref="A15:B15"/>
    <mergeCell ref="A18:C18"/>
    <mergeCell ref="A19:C19"/>
    <mergeCell ref="A20:C20"/>
    <mergeCell ref="A22:C22"/>
  </mergeCells>
  <conditionalFormatting sqref="D8:H8">
    <cfRule type="cellIs" dxfId="27" priority="11" operator="equal">
      <formula>#VALUE!</formula>
    </cfRule>
    <cfRule type="cellIs" dxfId="26" priority="12" operator="equal">
      <formula>0</formula>
    </cfRule>
  </conditionalFormatting>
  <conditionalFormatting sqref="D12:H12">
    <cfRule type="cellIs" dxfId="25" priority="9" operator="equal">
      <formula>#VALUE!</formula>
    </cfRule>
    <cfRule type="cellIs" dxfId="24" priority="10" operator="equal">
      <formula>0</formula>
    </cfRule>
  </conditionalFormatting>
  <conditionalFormatting sqref="D16:H16">
    <cfRule type="cellIs" dxfId="23" priority="7" operator="equal">
      <formula>#VALUE!</formula>
    </cfRule>
    <cfRule type="cellIs" dxfId="22" priority="8" operator="equal">
      <formula>0</formula>
    </cfRule>
  </conditionalFormatting>
  <conditionalFormatting sqref="D25:H25">
    <cfRule type="cellIs" dxfId="21" priority="5" operator="equal">
      <formula>#VALUE!</formula>
    </cfRule>
    <cfRule type="cellIs" dxfId="20" priority="6" operator="equal">
      <formula>0</formula>
    </cfRule>
  </conditionalFormatting>
  <conditionalFormatting sqref="D29:H29">
    <cfRule type="cellIs" dxfId="19" priority="3" operator="equal">
      <formula>#VALUE!</formula>
    </cfRule>
    <cfRule type="cellIs" dxfId="18" priority="4" operator="equal">
      <formula>0</formula>
    </cfRule>
  </conditionalFormatting>
  <conditionalFormatting sqref="D33:H33">
    <cfRule type="cellIs" dxfId="17" priority="1" operator="equal">
      <formula>#VALUE!</formula>
    </cfRule>
    <cfRule type="cellIs" dxfId="16" priority="2" operator="equal">
      <formula>0</formula>
    </cfRule>
  </conditionalFormatting>
  <conditionalFormatting sqref="D61:H61">
    <cfRule type="cellIs" dxfId="15" priority="13" operator="equal">
      <formula>#VALUE!</formula>
    </cfRule>
    <cfRule type="cellIs" dxfId="14" priority="14" operator="equal">
      <formula>0</formula>
    </cfRule>
  </conditionalFormatting>
  <pageMargins left="0.7" right="0.7" top="0.75" bottom="0.75" header="0.3" footer="0.3"/>
  <pageSetup scale="5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7FF29E2E-2CD4-4CD8-BD78-576A66599D03}">
          <x14:formula1>
            <xm:f>Tables!$A$1:$A$14</xm:f>
          </x14:formula1>
          <xm:sqref>B33 B8 B12 B16 B25 B29</xm:sqref>
        </x14:dataValidation>
        <x14:dataValidation type="list" allowBlank="1" showInputMessage="1" showErrorMessage="1" xr:uid="{379672C2-61A9-4DD7-BFA6-784136D533D8}">
          <x14:formula1>
            <xm:f>Tables!$D$1:$D$4</xm:f>
          </x14:formula1>
          <xm:sqref>B61</xm:sqref>
        </x14:dataValidation>
        <x14:dataValidation type="list" allowBlank="1" showInputMessage="1" showErrorMessage="1" xr:uid="{E6D6D718-97EE-4C47-979E-EEECBD4602CE}">
          <x14:formula1>
            <xm:f>Tables!$G$1:$G$3</xm:f>
          </x14:formula1>
          <xm:sqref>C76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I88"/>
  <sheetViews>
    <sheetView zoomScaleNormal="100" workbookViewId="0">
      <pane ySplit="3" topLeftCell="A28" activePane="bottomLeft" state="frozen"/>
      <selection activeCell="Q21" sqref="Q21"/>
      <selection pane="bottomLeft" activeCell="D38" sqref="D38"/>
    </sheetView>
  </sheetViews>
  <sheetFormatPr defaultRowHeight="15" x14ac:dyDescent="0.25"/>
  <cols>
    <col min="1" max="1" width="47.28515625" customWidth="1"/>
    <col min="2" max="2" width="19.5703125" customWidth="1"/>
    <col min="3" max="3" width="19.42578125" customWidth="1"/>
    <col min="4" max="5" width="19.85546875" bestFit="1" customWidth="1"/>
    <col min="6" max="8" width="19.85546875" customWidth="1"/>
    <col min="9" max="9" width="19.85546875" bestFit="1" customWidth="1"/>
  </cols>
  <sheetData>
    <row r="1" spans="1:9" ht="18.75" x14ac:dyDescent="0.3">
      <c r="A1" s="81" t="s">
        <v>91</v>
      </c>
      <c r="B1" s="82"/>
      <c r="C1" s="83"/>
      <c r="D1" s="87" t="s">
        <v>32</v>
      </c>
      <c r="E1" s="87"/>
      <c r="F1" s="87"/>
      <c r="G1" s="87"/>
      <c r="H1" s="87"/>
      <c r="I1" s="87"/>
    </row>
    <row r="2" spans="1:9" ht="15" customHeight="1" x14ac:dyDescent="0.25">
      <c r="A2" s="84"/>
      <c r="B2" s="85"/>
      <c r="C2" s="86"/>
      <c r="D2" s="1" t="s">
        <v>33</v>
      </c>
      <c r="E2" s="1" t="s">
        <v>34</v>
      </c>
      <c r="F2" s="1" t="s">
        <v>35</v>
      </c>
      <c r="G2" s="1" t="s">
        <v>36</v>
      </c>
      <c r="H2" s="1" t="s">
        <v>37</v>
      </c>
      <c r="I2" s="1" t="s">
        <v>38</v>
      </c>
    </row>
    <row r="3" spans="1:9" ht="15" customHeight="1" x14ac:dyDescent="0.25">
      <c r="A3" s="5"/>
      <c r="B3" s="88" t="s">
        <v>92</v>
      </c>
      <c r="C3" s="89"/>
      <c r="D3" s="44"/>
      <c r="E3" s="44"/>
      <c r="F3" s="44"/>
      <c r="G3" s="44"/>
      <c r="H3" s="44"/>
      <c r="I3" s="2"/>
    </row>
    <row r="4" spans="1:9" ht="15" customHeight="1" x14ac:dyDescent="0.25">
      <c r="A4" s="5"/>
      <c r="B4" s="71" t="s">
        <v>39</v>
      </c>
      <c r="C4" s="72">
        <v>0.03</v>
      </c>
      <c r="D4" s="44"/>
      <c r="E4" s="45"/>
      <c r="F4" s="46"/>
      <c r="G4" s="46"/>
      <c r="H4" s="46"/>
      <c r="I4" s="2"/>
    </row>
    <row r="5" spans="1:9" x14ac:dyDescent="0.25">
      <c r="A5" s="90" t="s">
        <v>40</v>
      </c>
      <c r="B5" s="91"/>
      <c r="C5" s="92"/>
      <c r="D5" s="22"/>
      <c r="E5" s="22"/>
      <c r="F5" s="22"/>
      <c r="G5" s="22"/>
      <c r="H5" s="22"/>
      <c r="I5" s="22"/>
    </row>
    <row r="6" spans="1:9" x14ac:dyDescent="0.25">
      <c r="A6" s="48" t="s">
        <v>41</v>
      </c>
      <c r="B6" s="25" t="s">
        <v>98</v>
      </c>
      <c r="C6" s="47"/>
      <c r="D6" s="23">
        <f>$C$6*$C$7</f>
        <v>0</v>
      </c>
      <c r="E6" s="23">
        <f>IF(E3&lt;&gt;"",(D6*$C$4)+D6,0)</f>
        <v>0</v>
      </c>
      <c r="F6" s="23">
        <f>IF(F3&lt;&gt;"",(E6*$C$4)+E6,0)</f>
        <v>0</v>
      </c>
      <c r="G6" s="23">
        <f>IF(G3&lt;&gt;"",(F6*$C$4)+F6,0)</f>
        <v>0</v>
      </c>
      <c r="H6" s="23">
        <f>IF(H3&lt;&gt;"",(G6*$C$4)+G6,0)</f>
        <v>0</v>
      </c>
      <c r="I6" s="23">
        <f>SUM(D6:H6)</f>
        <v>0</v>
      </c>
    </row>
    <row r="7" spans="1:9" x14ac:dyDescent="0.25">
      <c r="A7" s="79" t="s">
        <v>99</v>
      </c>
      <c r="B7" s="80"/>
      <c r="C7" s="47"/>
      <c r="D7" s="23"/>
      <c r="E7" s="23"/>
      <c r="F7" s="23"/>
      <c r="G7" s="23"/>
      <c r="H7" s="23"/>
      <c r="I7" s="23"/>
    </row>
    <row r="8" spans="1:9" x14ac:dyDescent="0.25">
      <c r="A8" s="29" t="s">
        <v>42</v>
      </c>
      <c r="B8" s="48" t="s">
        <v>0</v>
      </c>
      <c r="C8" s="70" t="str">
        <f>(IF(B8="Clinical Faculty",Tables!B$2,IF(B8="Faculty",Tables!B$3,IF(B8="Executive Service",Tables!B$4,IF(B8="A&amp;P",Tables!B$5,IF(B8="Charter School Faculty",Tables!B$6,IF(B8="USPS",Tables!B$7,IF(B8="Athletic Coaches",Tables!B$8,IF(B8="Post Docs",Tables!B$9,IF(B8="Graduate Assistants",Tables!B$10,IF(B8="Students",Tables!B$11,IF(B8="OPS &amp; Temps",Tables!B$12,IF(B8="Bonuses and One-Time Pays",Tables!B$13,IF(B8="Overtime and Supplements",Tables!B$14,"SELECT RATE"))))))))))))))</f>
        <v>SELECT RATE</v>
      </c>
      <c r="D8" s="24" t="str">
        <f>IFERROR(D6*$C$8,"0")</f>
        <v>0</v>
      </c>
      <c r="E8" s="24" t="str">
        <f>IFERROR(E6*$C$8,"0")</f>
        <v>0</v>
      </c>
      <c r="F8" s="24" t="str">
        <f>IFERROR(F6*$C$8,"0")</f>
        <v>0</v>
      </c>
      <c r="G8" s="24" t="str">
        <f>IFERROR(G6*$C$8,"0")</f>
        <v>0</v>
      </c>
      <c r="H8" s="24" t="str">
        <f>IFERROR(H6*$C$8,"0")</f>
        <v>0</v>
      </c>
      <c r="I8" s="23">
        <f>SUM(D8:H8)</f>
        <v>0</v>
      </c>
    </row>
    <row r="9" spans="1:9" x14ac:dyDescent="0.25">
      <c r="A9" s="27"/>
      <c r="B9" s="28"/>
      <c r="C9" s="25"/>
      <c r="D9" s="23"/>
      <c r="E9" s="23"/>
      <c r="F9" s="23"/>
      <c r="G9" s="23"/>
      <c r="H9" s="23"/>
      <c r="I9" s="23"/>
    </row>
    <row r="10" spans="1:9" x14ac:dyDescent="0.25">
      <c r="A10" s="48" t="s">
        <v>41</v>
      </c>
      <c r="B10" s="25" t="s">
        <v>98</v>
      </c>
      <c r="C10" s="47"/>
      <c r="D10" s="23">
        <f>$C$10*$C$11</f>
        <v>0</v>
      </c>
      <c r="E10" s="23">
        <f>IF(E3&lt;&gt;"",(D10*$C$4)+D10,0)</f>
        <v>0</v>
      </c>
      <c r="F10" s="23">
        <f>IF(F3&lt;&gt;"",(E10*$C$4)+E10,0)</f>
        <v>0</v>
      </c>
      <c r="G10" s="23">
        <f>IF(G3&lt;&gt;"",(F10*$C$4)+F10,0)</f>
        <v>0</v>
      </c>
      <c r="H10" s="23">
        <f>IF(H3&lt;&gt;"",(G10*$C$4)+G10,0)</f>
        <v>0</v>
      </c>
      <c r="I10" s="23">
        <f>SUM(D10:H10)</f>
        <v>0</v>
      </c>
    </row>
    <row r="11" spans="1:9" x14ac:dyDescent="0.25">
      <c r="A11" s="79" t="s">
        <v>99</v>
      </c>
      <c r="B11" s="80"/>
      <c r="C11" s="48"/>
      <c r="D11" s="23"/>
      <c r="E11" s="23"/>
      <c r="F11" s="23"/>
      <c r="G11" s="23"/>
      <c r="H11" s="23"/>
      <c r="I11" s="23"/>
    </row>
    <row r="12" spans="1:9" x14ac:dyDescent="0.25">
      <c r="A12" s="29" t="s">
        <v>42</v>
      </c>
      <c r="B12" s="48" t="s">
        <v>0</v>
      </c>
      <c r="C12" s="70" t="str">
        <f>(IF(B12="Clinical Faculty",Tables!B$2,IF(B12="Faculty",Tables!B$3,IF(B12="Executive Service",Tables!B$4,IF(B12="A&amp;P",Tables!B$5,IF(B12="Charter School Faculty",Tables!B$6,IF(B12="USPS",Tables!B$7,IF(B12="Athletic Coaches",Tables!B$8,IF(B12="Post Docs",Tables!B$9,IF(B12="Graduate Assistants",Tables!B$10,IF(B12="Students",Tables!B$11,IF(B12="OPS &amp; Temps",Tables!B$12,IF(B12="Bonuses and One-Time Pays",Tables!B$13,IF(B12="Overtime and Supplements",Tables!B$14,"SELECT RATE"))))))))))))))</f>
        <v>SELECT RATE</v>
      </c>
      <c r="D12" s="24" t="str">
        <f>IFERROR(D10*$C$12,"0")</f>
        <v>0</v>
      </c>
      <c r="E12" s="24" t="str">
        <f>IFERROR(E10*$C$12,"0")</f>
        <v>0</v>
      </c>
      <c r="F12" s="24" t="str">
        <f>IFERROR(F10*$C$12,"0")</f>
        <v>0</v>
      </c>
      <c r="G12" s="24" t="str">
        <f>IFERROR(G10*$C$12,"0")</f>
        <v>0</v>
      </c>
      <c r="H12" s="24" t="str">
        <f>IFERROR(H10*$C$12,"0")</f>
        <v>0</v>
      </c>
      <c r="I12" s="23">
        <f>SUM(D12:H12)</f>
        <v>0</v>
      </c>
    </row>
    <row r="13" spans="1:9" x14ac:dyDescent="0.25">
      <c r="A13" s="27"/>
      <c r="B13" s="28"/>
      <c r="C13" s="28"/>
      <c r="D13" s="23"/>
      <c r="E13" s="23"/>
      <c r="F13" s="23"/>
      <c r="G13" s="23"/>
      <c r="H13" s="23"/>
      <c r="I13" s="23"/>
    </row>
    <row r="14" spans="1:9" x14ac:dyDescent="0.25">
      <c r="A14" s="48" t="s">
        <v>41</v>
      </c>
      <c r="B14" s="25" t="s">
        <v>98</v>
      </c>
      <c r="C14" s="47"/>
      <c r="D14" s="23">
        <f>$C$14*$C$15</f>
        <v>0</v>
      </c>
      <c r="E14" s="23">
        <f>IF(E3&lt;&gt;"",(D14*$C$4)+D14,0)</f>
        <v>0</v>
      </c>
      <c r="F14" s="23">
        <f>IF(F3&lt;&gt;"",(E14*$C$4)+E14,0)</f>
        <v>0</v>
      </c>
      <c r="G14" s="23">
        <f>IF(G3&lt;&gt;"",(F14*$C$4)+F14,0)</f>
        <v>0</v>
      </c>
      <c r="H14" s="23">
        <f>IF(H3&lt;&gt;"",(G14*$C$4)+G14,0)</f>
        <v>0</v>
      </c>
      <c r="I14" s="23">
        <f>SUM(D14:H14)</f>
        <v>0</v>
      </c>
    </row>
    <row r="15" spans="1:9" x14ac:dyDescent="0.25">
      <c r="A15" s="79" t="s">
        <v>99</v>
      </c>
      <c r="B15" s="80"/>
      <c r="C15" s="48"/>
      <c r="D15" s="23"/>
      <c r="E15" s="23"/>
      <c r="F15" s="23"/>
      <c r="G15" s="23"/>
      <c r="H15" s="23"/>
      <c r="I15" s="23"/>
    </row>
    <row r="16" spans="1:9" x14ac:dyDescent="0.25">
      <c r="A16" s="29" t="s">
        <v>42</v>
      </c>
      <c r="B16" s="48" t="s">
        <v>0</v>
      </c>
      <c r="C16" s="70" t="str">
        <f>(IF(B16="Clinical Faculty",Tables!B$2,IF(B16="Faculty",Tables!B$3,IF(B16="Executive Service",Tables!B$4,IF(B16="A&amp;P",Tables!B$5,IF(B16="Charter School Faculty",Tables!B$6,IF(B16="USPS",Tables!B$7,IF(B16="Athletic Coaches",Tables!B$8,IF(B16="Post Docs",Tables!B$9,IF(B16="Graduate Assistants",Tables!B$10,IF(B16="Students",Tables!B$11,IF(B16="OPS &amp; Temps",Tables!B$12,IF(B16="Bonuses and One-Time Pays",Tables!B$13,IF(B16="Overtime and Supplements",Tables!B$14,"SELECT RATE"))))))))))))))</f>
        <v>SELECT RATE</v>
      </c>
      <c r="D16" s="24" t="str">
        <f>IFERROR(D14*$C$16,"0")</f>
        <v>0</v>
      </c>
      <c r="E16" s="24" t="str">
        <f>IFERROR(E14*$C$16,"0")</f>
        <v>0</v>
      </c>
      <c r="F16" s="24" t="str">
        <f>IFERROR(F14*$C$16,"0")</f>
        <v>0</v>
      </c>
      <c r="G16" s="24" t="str">
        <f>IFERROR(G14*$C$16,"0")</f>
        <v>0</v>
      </c>
      <c r="H16" s="24" t="str">
        <f>IFERROR(H14*$C$16,"0")</f>
        <v>0</v>
      </c>
      <c r="I16" s="23">
        <f>SUM(D16:H16)</f>
        <v>0</v>
      </c>
    </row>
    <row r="17" spans="1:9" x14ac:dyDescent="0.25">
      <c r="A17" s="27"/>
      <c r="B17" s="28"/>
      <c r="C17" s="30"/>
      <c r="D17" s="23"/>
      <c r="E17" s="23"/>
      <c r="F17" s="23"/>
      <c r="G17" s="23"/>
      <c r="H17" s="23"/>
      <c r="I17" s="23"/>
    </row>
    <row r="18" spans="1:9" x14ac:dyDescent="0.25">
      <c r="A18" s="93" t="s">
        <v>43</v>
      </c>
      <c r="B18" s="94"/>
      <c r="C18" s="95"/>
      <c r="D18" s="20">
        <f>ROUNDUP(SUM(D6+D10+D14),0)</f>
        <v>0</v>
      </c>
      <c r="E18" s="20">
        <f>ROUNDUP(SUM(E6+E10+E14),0)</f>
        <v>0</v>
      </c>
      <c r="F18" s="20">
        <f>ROUNDUP(SUM(F6+F10+F14),0)</f>
        <v>0</v>
      </c>
      <c r="G18" s="20">
        <f>ROUNDUP(SUM(G6+G10+G14),0)</f>
        <v>0</v>
      </c>
      <c r="H18" s="20">
        <f>ROUNDUP(SUM(H6+H10+H14),0)</f>
        <v>0</v>
      </c>
      <c r="I18" s="20">
        <f>SUM(D18:H18)</f>
        <v>0</v>
      </c>
    </row>
    <row r="19" spans="1:9" x14ac:dyDescent="0.25">
      <c r="A19" s="93" t="s">
        <v>93</v>
      </c>
      <c r="B19" s="94"/>
      <c r="C19" s="95"/>
      <c r="D19" s="20">
        <f>ROUNDUP(SUM(D8+D12+D16),0)</f>
        <v>0</v>
      </c>
      <c r="E19" s="20">
        <f t="shared" ref="E19:I19" si="0">ROUNDUP(SUM(E8+E12+E16),0)</f>
        <v>0</v>
      </c>
      <c r="F19" s="20">
        <f t="shared" si="0"/>
        <v>0</v>
      </c>
      <c r="G19" s="20">
        <f t="shared" si="0"/>
        <v>0</v>
      </c>
      <c r="H19" s="20">
        <f t="shared" si="0"/>
        <v>0</v>
      </c>
      <c r="I19" s="20">
        <f t="shared" si="0"/>
        <v>0</v>
      </c>
    </row>
    <row r="20" spans="1:9" x14ac:dyDescent="0.25">
      <c r="A20" s="93" t="s">
        <v>44</v>
      </c>
      <c r="B20" s="94"/>
      <c r="C20" s="95"/>
      <c r="D20" s="20">
        <f>D18+D19</f>
        <v>0</v>
      </c>
      <c r="E20" s="20">
        <f t="shared" ref="E20:H20" si="1">E18+E19</f>
        <v>0</v>
      </c>
      <c r="F20" s="20">
        <f t="shared" si="1"/>
        <v>0</v>
      </c>
      <c r="G20" s="20">
        <f t="shared" si="1"/>
        <v>0</v>
      </c>
      <c r="H20" s="20">
        <f t="shared" si="1"/>
        <v>0</v>
      </c>
      <c r="I20" s="20">
        <f>SUM(D20:H20)</f>
        <v>0</v>
      </c>
    </row>
    <row r="21" spans="1:9" x14ac:dyDescent="0.25">
      <c r="A21" s="63"/>
      <c r="B21" s="65"/>
      <c r="C21" s="65"/>
      <c r="D21" s="23"/>
      <c r="E21" s="23"/>
      <c r="F21" s="23"/>
      <c r="G21" s="23"/>
      <c r="H21" s="23"/>
      <c r="I21" s="23"/>
    </row>
    <row r="22" spans="1:9" x14ac:dyDescent="0.25">
      <c r="A22" s="90" t="s">
        <v>45</v>
      </c>
      <c r="B22" s="91"/>
      <c r="C22" s="91"/>
      <c r="D22" s="31"/>
      <c r="E22" s="31"/>
      <c r="F22" s="31"/>
      <c r="G22" s="31"/>
      <c r="H22" s="31"/>
      <c r="I22" s="31"/>
    </row>
    <row r="23" spans="1:9" x14ac:dyDescent="0.25">
      <c r="A23" s="48" t="s">
        <v>41</v>
      </c>
      <c r="B23" s="25" t="s">
        <v>98</v>
      </c>
      <c r="C23" s="47"/>
      <c r="D23" s="23">
        <f>$C$23*$C$24</f>
        <v>0</v>
      </c>
      <c r="E23" s="23">
        <f>IF(E3&lt;&gt;"",(D23*$C$4)+D23,0)</f>
        <v>0</v>
      </c>
      <c r="F23" s="23">
        <f>IF(F3&lt;&gt;"",(E23*$C$4)+E23,0)</f>
        <v>0</v>
      </c>
      <c r="G23" s="23">
        <f>IF(G3&lt;&gt;"",(F23*$C$4)+F23,0)</f>
        <v>0</v>
      </c>
      <c r="H23" s="23">
        <f>IF(H3&lt;&gt;"",(G23*$C$4)+G23,0)</f>
        <v>0</v>
      </c>
      <c r="I23" s="23">
        <f>SUM(D23:H23)</f>
        <v>0</v>
      </c>
    </row>
    <row r="24" spans="1:9" x14ac:dyDescent="0.25">
      <c r="A24" s="79" t="s">
        <v>99</v>
      </c>
      <c r="B24" s="80"/>
      <c r="C24" s="48"/>
      <c r="D24" s="23"/>
      <c r="E24" s="23"/>
      <c r="F24" s="23"/>
      <c r="G24" s="23"/>
      <c r="H24" s="23"/>
      <c r="I24" s="23"/>
    </row>
    <row r="25" spans="1:9" x14ac:dyDescent="0.25">
      <c r="A25" s="29" t="s">
        <v>42</v>
      </c>
      <c r="B25" s="48" t="s">
        <v>0</v>
      </c>
      <c r="C25" s="70" t="str">
        <f>(IF(B25="Clinical Faculty",Tables!B$2,IF(B25="Faculty",Tables!B$3,IF(B25="Executive Service",Tables!B$4,IF(B25="A&amp;P",Tables!B$5,IF(B25="Charter School Faculty",Tables!B$6,IF(B25="USPS",Tables!B$7,IF(B25="Athletic Coaches",Tables!B$8,IF(B25="Post Docs",Tables!B$9,IF(B25="Graduate Assistants",Tables!B$10,IF(B25="Students",Tables!B$11,IF(B25="OPS &amp; Temps",Tables!B$12,IF(B25="Bonuses and One-Time Pays",Tables!B$13,IF(B25="Overtime and Supplements",Tables!B$14,"SELECT RATE"))))))))))))))</f>
        <v>SELECT RATE</v>
      </c>
      <c r="D25" s="24" t="str">
        <f>IFERROR(D23*$C$25,"0")</f>
        <v>0</v>
      </c>
      <c r="E25" s="24" t="str">
        <f>IFERROR(E23*$C$25,"0")</f>
        <v>0</v>
      </c>
      <c r="F25" s="24" t="str">
        <f>IFERROR(F23*$C$25,"0")</f>
        <v>0</v>
      </c>
      <c r="G25" s="24" t="str">
        <f>IFERROR(G23*$C$25,"0")</f>
        <v>0</v>
      </c>
      <c r="H25" s="24" t="str">
        <f>IFERROR(H23*$C$25,"0")</f>
        <v>0</v>
      </c>
      <c r="I25" s="23">
        <f>SUM(D25:H25)</f>
        <v>0</v>
      </c>
    </row>
    <row r="26" spans="1:9" x14ac:dyDescent="0.25">
      <c r="A26" s="58"/>
      <c r="B26" s="59"/>
      <c r="C26" s="59"/>
      <c r="D26" s="31"/>
      <c r="E26" s="31"/>
      <c r="F26" s="31"/>
      <c r="G26" s="31"/>
      <c r="H26" s="31"/>
      <c r="I26" s="31"/>
    </row>
    <row r="27" spans="1:9" x14ac:dyDescent="0.25">
      <c r="A27" s="48" t="s">
        <v>41</v>
      </c>
      <c r="B27" s="25" t="s">
        <v>98</v>
      </c>
      <c r="C27" s="47"/>
      <c r="D27" s="23">
        <f>$C$27*$C$28</f>
        <v>0</v>
      </c>
      <c r="E27" s="23">
        <f>IF(E3&lt;&gt;"",(D27*$C$4)+D27,0)</f>
        <v>0</v>
      </c>
      <c r="F27" s="23">
        <f>IF(F3&lt;&gt;"",(E27*$C$4)+E27,0)</f>
        <v>0</v>
      </c>
      <c r="G27" s="23">
        <f>IF(G3&lt;&gt;"",(F27*$C$4)+F27,0)</f>
        <v>0</v>
      </c>
      <c r="H27" s="23">
        <f>IF(H3&lt;&gt;"",(G27*$C$4)+G27,0)</f>
        <v>0</v>
      </c>
      <c r="I27" s="23">
        <f>SUM(D27:H27)</f>
        <v>0</v>
      </c>
    </row>
    <row r="28" spans="1:9" x14ac:dyDescent="0.25">
      <c r="A28" s="79" t="s">
        <v>99</v>
      </c>
      <c r="B28" s="80"/>
      <c r="C28" s="48"/>
      <c r="D28" s="23"/>
      <c r="E28" s="23"/>
      <c r="F28" s="23"/>
      <c r="G28" s="23"/>
      <c r="H28" s="23"/>
      <c r="I28" s="23"/>
    </row>
    <row r="29" spans="1:9" x14ac:dyDescent="0.25">
      <c r="A29" s="29" t="s">
        <v>42</v>
      </c>
      <c r="B29" s="48" t="s">
        <v>0</v>
      </c>
      <c r="C29" s="70" t="str">
        <f>(IF(B29="Clinical Faculty",Tables!B$2,IF(B29="Faculty",Tables!B$3,IF(B29="Executive Service",Tables!B$4,IF(B29="A&amp;P",Tables!B$5,IF(B29="Charter School Faculty",Tables!B$6,IF(B29="USPS",Tables!B$7,IF(B29="Athletic Coaches",Tables!B$8,IF(B29="Post Docs",Tables!B$9,IF(B29="Graduate Assistants",Tables!B$10,IF(B29="Students",Tables!B$11,IF(B29="OPS &amp; Temps",Tables!B$12,IF(B29="Bonuses and One-Time Pays",Tables!B$13,IF(B29="Overtime and Supplements",Tables!B$14,"SELECT RATE"))))))))))))))</f>
        <v>SELECT RATE</v>
      </c>
      <c r="D29" s="24" t="str">
        <f>IFERROR(D27*$C$29,"0")</f>
        <v>0</v>
      </c>
      <c r="E29" s="24" t="str">
        <f>IFERROR(E27*$C$29,"0")</f>
        <v>0</v>
      </c>
      <c r="F29" s="24" t="str">
        <f>IFERROR(F27*$C$29,"0")</f>
        <v>0</v>
      </c>
      <c r="G29" s="24" t="str">
        <f>IFERROR(G27*$C$29,"0")</f>
        <v>0</v>
      </c>
      <c r="H29" s="24" t="str">
        <f>IFERROR(H27*$C$29,"0")</f>
        <v>0</v>
      </c>
      <c r="I29" s="23">
        <f>SUM(D29:H29)</f>
        <v>0</v>
      </c>
    </row>
    <row r="30" spans="1:9" x14ac:dyDescent="0.25">
      <c r="A30" s="58"/>
      <c r="B30" s="59"/>
      <c r="C30" s="59"/>
      <c r="D30" s="31"/>
      <c r="E30" s="31"/>
      <c r="F30" s="31"/>
      <c r="G30" s="31"/>
      <c r="H30" s="31"/>
      <c r="I30" s="31"/>
    </row>
    <row r="31" spans="1:9" x14ac:dyDescent="0.25">
      <c r="A31" s="48" t="s">
        <v>41</v>
      </c>
      <c r="B31" s="25" t="s">
        <v>98</v>
      </c>
      <c r="C31" s="47"/>
      <c r="D31" s="23">
        <f>$C$31*$C$32</f>
        <v>0</v>
      </c>
      <c r="E31" s="23">
        <f>IF(E3&lt;&gt;"",(D31*$C$4)+D31,0)</f>
        <v>0</v>
      </c>
      <c r="F31" s="23">
        <f>IF(F3&lt;&gt;"",(E31*$C$4)+E31,0)</f>
        <v>0</v>
      </c>
      <c r="G31" s="23">
        <f>IF(G3&lt;&gt;"",(F31*$C$4)+F31,0)</f>
        <v>0</v>
      </c>
      <c r="H31" s="23">
        <f>IF(H3&lt;&gt;"",(G31*$C$4)+G31,0)</f>
        <v>0</v>
      </c>
      <c r="I31" s="23">
        <f>SUM(D31:H31)</f>
        <v>0</v>
      </c>
    </row>
    <row r="32" spans="1:9" x14ac:dyDescent="0.25">
      <c r="A32" s="79" t="s">
        <v>99</v>
      </c>
      <c r="B32" s="80"/>
      <c r="C32" s="48"/>
      <c r="D32" s="23"/>
      <c r="E32" s="23"/>
      <c r="F32" s="23"/>
      <c r="G32" s="23"/>
      <c r="H32" s="23"/>
      <c r="I32" s="23"/>
    </row>
    <row r="33" spans="1:9" x14ac:dyDescent="0.25">
      <c r="A33" s="29" t="s">
        <v>42</v>
      </c>
      <c r="B33" s="48" t="s">
        <v>0</v>
      </c>
      <c r="C33" s="70" t="str">
        <f>(IF(B33="Clinical Faculty",Tables!B$2,IF(B33="Faculty",Tables!B$3,IF(B33="Executive Service",Tables!B$4,IF(B33="A&amp;P",Tables!B$5,IF(B33="Charter School Faculty",Tables!B$6,IF(B33="USPS",Tables!B$7,IF(B33="Athletic Coaches",Tables!B$8,IF(B33="Post Docs",Tables!B$9,IF(B33="Graduate Assistants",Tables!B$10,IF(B33="Students",Tables!B$11,IF(B33="OPS &amp; Temps",Tables!B$12,IF(B33="Bonuses and One-Time Pays",Tables!B$13,IF(B33="Overtime and Supplements",Tables!B$14,"SELECT RATE"))))))))))))))</f>
        <v>SELECT RATE</v>
      </c>
      <c r="D33" s="24" t="str">
        <f>IFERROR(D31*$C$33,"0")</f>
        <v>0</v>
      </c>
      <c r="E33" s="24" t="str">
        <f>IFERROR(E31*$C$33,"0")</f>
        <v>0</v>
      </c>
      <c r="F33" s="24" t="str">
        <f>IFERROR(F31*$C$33,"0")</f>
        <v>0</v>
      </c>
      <c r="G33" s="24" t="str">
        <f>IFERROR(G31*$C$33,"0")</f>
        <v>0</v>
      </c>
      <c r="H33" s="24" t="str">
        <f>IFERROR(H31*$C$33,"0")</f>
        <v>0</v>
      </c>
      <c r="I33" s="23">
        <f>SUM(D33:H33)</f>
        <v>0</v>
      </c>
    </row>
    <row r="34" spans="1:9" x14ac:dyDescent="0.25">
      <c r="A34" s="58"/>
      <c r="B34" s="59"/>
      <c r="C34" s="59"/>
      <c r="D34" s="31"/>
      <c r="E34" s="31"/>
      <c r="F34" s="31"/>
      <c r="G34" s="31"/>
      <c r="H34" s="31"/>
      <c r="I34" s="31"/>
    </row>
    <row r="35" spans="1:9" x14ac:dyDescent="0.25">
      <c r="A35" s="27" t="s">
        <v>46</v>
      </c>
      <c r="B35" s="96" t="s">
        <v>47</v>
      </c>
      <c r="C35" s="96"/>
      <c r="D35" s="57"/>
      <c r="E35" s="57"/>
      <c r="F35" s="57"/>
      <c r="G35" s="57"/>
      <c r="H35" s="57"/>
      <c r="I35" s="32">
        <f>SUM(D35:H35)</f>
        <v>0</v>
      </c>
    </row>
    <row r="36" spans="1:9" x14ac:dyDescent="0.25">
      <c r="A36" s="97" t="s">
        <v>48</v>
      </c>
      <c r="B36" s="98"/>
      <c r="C36" s="48"/>
      <c r="D36" s="23">
        <f t="shared" ref="D36:H36" si="2">D35*$C$36</f>
        <v>0</v>
      </c>
      <c r="E36" s="23">
        <f t="shared" si="2"/>
        <v>0</v>
      </c>
      <c r="F36" s="23">
        <f t="shared" si="2"/>
        <v>0</v>
      </c>
      <c r="G36" s="23">
        <f t="shared" si="2"/>
        <v>0</v>
      </c>
      <c r="H36" s="23">
        <f t="shared" si="2"/>
        <v>0</v>
      </c>
      <c r="I36" s="23">
        <f>SUM(D36:H36)</f>
        <v>0</v>
      </c>
    </row>
    <row r="37" spans="1:9" x14ac:dyDescent="0.25">
      <c r="A37" s="27" t="s">
        <v>49</v>
      </c>
      <c r="B37" s="25"/>
      <c r="C37" s="26">
        <v>0.21</v>
      </c>
      <c r="D37" s="23">
        <f>D36*$C$37</f>
        <v>0</v>
      </c>
      <c r="E37" s="23">
        <f>E36*$C$37</f>
        <v>0</v>
      </c>
      <c r="F37" s="23">
        <f>F36*$C$37</f>
        <v>0</v>
      </c>
      <c r="G37" s="23">
        <f>G36*$C$37</f>
        <v>0</v>
      </c>
      <c r="H37" s="23">
        <f>H36*$C$37</f>
        <v>0</v>
      </c>
      <c r="I37" s="23">
        <f>SUM(D37:H37)</f>
        <v>0</v>
      </c>
    </row>
    <row r="38" spans="1:9" x14ac:dyDescent="0.25">
      <c r="A38" s="99"/>
      <c r="B38" s="100"/>
      <c r="C38" s="101"/>
      <c r="D38" s="23"/>
      <c r="E38" s="23"/>
      <c r="F38" s="23"/>
      <c r="G38" s="23"/>
      <c r="H38" s="23"/>
      <c r="I38" s="23"/>
    </row>
    <row r="39" spans="1:9" x14ac:dyDescent="0.25">
      <c r="A39" s="29" t="s">
        <v>50</v>
      </c>
      <c r="B39" s="96" t="s">
        <v>51</v>
      </c>
      <c r="C39" s="96"/>
      <c r="D39" s="57"/>
      <c r="E39" s="57"/>
      <c r="F39" s="57"/>
      <c r="G39" s="57"/>
      <c r="H39" s="57"/>
      <c r="I39" s="32">
        <f>SUM(D39:H39)</f>
        <v>0</v>
      </c>
    </row>
    <row r="40" spans="1:9" x14ac:dyDescent="0.25">
      <c r="A40" s="63" t="s">
        <v>52</v>
      </c>
      <c r="B40" s="64"/>
      <c r="C40" s="49"/>
      <c r="D40" s="23">
        <f>D39*$C$40</f>
        <v>0</v>
      </c>
      <c r="E40" s="23">
        <f t="shared" ref="E40:H40" si="3">E39*$C$40</f>
        <v>0</v>
      </c>
      <c r="F40" s="23">
        <f t="shared" si="3"/>
        <v>0</v>
      </c>
      <c r="G40" s="23">
        <f t="shared" si="3"/>
        <v>0</v>
      </c>
      <c r="H40" s="23">
        <f t="shared" si="3"/>
        <v>0</v>
      </c>
      <c r="I40" s="23">
        <f>SUM(D40:H40)</f>
        <v>0</v>
      </c>
    </row>
    <row r="41" spans="1:9" x14ac:dyDescent="0.25">
      <c r="A41" s="27" t="s">
        <v>53</v>
      </c>
      <c r="B41" s="25"/>
      <c r="C41" s="26">
        <v>8.4000000000000005E-2</v>
      </c>
      <c r="D41" s="23">
        <f>D40*$C$41</f>
        <v>0</v>
      </c>
      <c r="E41" s="23">
        <f>E40*$C$41</f>
        <v>0</v>
      </c>
      <c r="F41" s="23">
        <f>F40*$C$41</f>
        <v>0</v>
      </c>
      <c r="G41" s="23">
        <f>G40*$C$41</f>
        <v>0</v>
      </c>
      <c r="H41" s="23">
        <f>H40*$C$41</f>
        <v>0</v>
      </c>
      <c r="I41" s="23">
        <f>SUM(D41:H41)</f>
        <v>0</v>
      </c>
    </row>
    <row r="42" spans="1:9" x14ac:dyDescent="0.25">
      <c r="A42" s="99"/>
      <c r="B42" s="100"/>
      <c r="C42" s="101"/>
      <c r="D42" s="23"/>
      <c r="E42" s="23"/>
      <c r="F42" s="23"/>
      <c r="G42" s="23"/>
      <c r="H42" s="23"/>
      <c r="I42" s="23"/>
    </row>
    <row r="43" spans="1:9" x14ac:dyDescent="0.25">
      <c r="A43" s="29" t="s">
        <v>54</v>
      </c>
      <c r="B43" s="96" t="s">
        <v>55</v>
      </c>
      <c r="C43" s="96"/>
      <c r="D43" s="57"/>
      <c r="E43" s="57"/>
      <c r="F43" s="57"/>
      <c r="G43" s="57"/>
      <c r="H43" s="57"/>
      <c r="I43" s="32">
        <f>SUM(D43:H43)</f>
        <v>0</v>
      </c>
    </row>
    <row r="44" spans="1:9" x14ac:dyDescent="0.25">
      <c r="A44" s="97" t="s">
        <v>56</v>
      </c>
      <c r="B44" s="98"/>
      <c r="C44" s="50"/>
      <c r="D44" s="23">
        <f>D43*$C$44</f>
        <v>0</v>
      </c>
      <c r="E44" s="23">
        <f>E43*$C$44</f>
        <v>0</v>
      </c>
      <c r="F44" s="23">
        <f>F43*$C$44</f>
        <v>0</v>
      </c>
      <c r="G44" s="23">
        <f>G43*$C$44</f>
        <v>0</v>
      </c>
      <c r="H44" s="23">
        <f>H43*$C$44</f>
        <v>0</v>
      </c>
      <c r="I44" s="23">
        <f>SUM(D44:H44)</f>
        <v>0</v>
      </c>
    </row>
    <row r="45" spans="1:9" x14ac:dyDescent="0.25">
      <c r="A45" s="27" t="s">
        <v>57</v>
      </c>
      <c r="B45" s="25"/>
      <c r="C45" s="26">
        <v>1.7000000000000001E-2</v>
      </c>
      <c r="D45" s="23">
        <f>D44*$C$45</f>
        <v>0</v>
      </c>
      <c r="E45" s="23">
        <f>E44*$C$45</f>
        <v>0</v>
      </c>
      <c r="F45" s="23">
        <f>F44*$C$45</f>
        <v>0</v>
      </c>
      <c r="G45" s="23">
        <f>G44*$C$45</f>
        <v>0</v>
      </c>
      <c r="H45" s="23">
        <f>H44*$C$45</f>
        <v>0</v>
      </c>
      <c r="I45" s="23">
        <f>SUM(D45:H45)</f>
        <v>0</v>
      </c>
    </row>
    <row r="46" spans="1:9" x14ac:dyDescent="0.25">
      <c r="A46" s="99"/>
      <c r="B46" s="100"/>
      <c r="C46" s="101"/>
      <c r="D46" s="23"/>
      <c r="E46" s="23"/>
      <c r="F46" s="23"/>
      <c r="G46" s="23"/>
      <c r="H46" s="23"/>
      <c r="I46" s="23"/>
    </row>
    <row r="47" spans="1:9" x14ac:dyDescent="0.25">
      <c r="A47" s="93" t="s">
        <v>58</v>
      </c>
      <c r="B47" s="94"/>
      <c r="C47" s="95"/>
      <c r="D47" s="20">
        <f>ROUNDUP(SUM(D23+D27+D31+D36+D40+D44),0)</f>
        <v>0</v>
      </c>
      <c r="E47" s="20">
        <f>ROUNDUP(SUM(E23+E27+E31+E36+E40+E44),0)</f>
        <v>0</v>
      </c>
      <c r="F47" s="20">
        <f>ROUNDUP(SUM(F23+F27+F31+F36+F40+F44),0)</f>
        <v>0</v>
      </c>
      <c r="G47" s="20">
        <f>ROUNDUP(SUM(G23+G27+G31+G36+G40+G44),0)</f>
        <v>0</v>
      </c>
      <c r="H47" s="20">
        <f>ROUNDUP(SUM(H23+H27+H31+H36+H40+H44),0)</f>
        <v>0</v>
      </c>
      <c r="I47" s="20">
        <f>SUM(D47:H47)</f>
        <v>0</v>
      </c>
    </row>
    <row r="48" spans="1:9" x14ac:dyDescent="0.25">
      <c r="A48" s="93" t="s">
        <v>94</v>
      </c>
      <c r="B48" s="94"/>
      <c r="C48" s="95"/>
      <c r="D48" s="20">
        <f>ROUNDUP(SUM(D25+D29+D33+D37+D41+D45),0)</f>
        <v>0</v>
      </c>
      <c r="E48" s="20">
        <f t="shared" ref="E48:I48" si="4">ROUNDUP(SUM(E25+E29+E33+E37+E41+E45),0)</f>
        <v>0</v>
      </c>
      <c r="F48" s="20">
        <f t="shared" si="4"/>
        <v>0</v>
      </c>
      <c r="G48" s="20">
        <f t="shared" si="4"/>
        <v>0</v>
      </c>
      <c r="H48" s="20">
        <f t="shared" si="4"/>
        <v>0</v>
      </c>
      <c r="I48" s="20">
        <f t="shared" si="4"/>
        <v>0</v>
      </c>
    </row>
    <row r="49" spans="1:9" x14ac:dyDescent="0.25">
      <c r="A49" s="93" t="s">
        <v>59</v>
      </c>
      <c r="B49" s="94"/>
      <c r="C49" s="95"/>
      <c r="D49" s="20">
        <f>D47+D48</f>
        <v>0</v>
      </c>
      <c r="E49" s="20">
        <f>E47+E48</f>
        <v>0</v>
      </c>
      <c r="F49" s="20">
        <f>F47+F48</f>
        <v>0</v>
      </c>
      <c r="G49" s="20">
        <f>G47+G48</f>
        <v>0</v>
      </c>
      <c r="H49" s="20">
        <f>H47+H48</f>
        <v>0</v>
      </c>
      <c r="I49" s="20">
        <f>SUM(D49:H49)</f>
        <v>0</v>
      </c>
    </row>
    <row r="50" spans="1:9" x14ac:dyDescent="0.25">
      <c r="A50" s="63"/>
      <c r="B50" s="65"/>
      <c r="C50" s="64"/>
      <c r="D50" s="23"/>
      <c r="E50" s="23"/>
      <c r="F50" s="23"/>
      <c r="G50" s="23"/>
      <c r="H50" s="23"/>
      <c r="I50" s="23"/>
    </row>
    <row r="51" spans="1:9" x14ac:dyDescent="0.25">
      <c r="A51" s="60" t="s">
        <v>60</v>
      </c>
      <c r="B51" s="61"/>
      <c r="C51" s="62"/>
      <c r="D51" s="20">
        <f t="shared" ref="D51:H53" si="5">D18+D47</f>
        <v>0</v>
      </c>
      <c r="E51" s="20">
        <f t="shared" si="5"/>
        <v>0</v>
      </c>
      <c r="F51" s="20">
        <f t="shared" si="5"/>
        <v>0</v>
      </c>
      <c r="G51" s="20">
        <f t="shared" si="5"/>
        <v>0</v>
      </c>
      <c r="H51" s="20">
        <f t="shared" si="5"/>
        <v>0</v>
      </c>
      <c r="I51" s="20">
        <f>SUM(D51:H51)</f>
        <v>0</v>
      </c>
    </row>
    <row r="52" spans="1:9" x14ac:dyDescent="0.25">
      <c r="A52" s="93" t="s">
        <v>61</v>
      </c>
      <c r="B52" s="94"/>
      <c r="C52" s="95"/>
      <c r="D52" s="20">
        <f t="shared" si="5"/>
        <v>0</v>
      </c>
      <c r="E52" s="20">
        <f t="shared" si="5"/>
        <v>0</v>
      </c>
      <c r="F52" s="20">
        <f t="shared" si="5"/>
        <v>0</v>
      </c>
      <c r="G52" s="20">
        <f t="shared" si="5"/>
        <v>0</v>
      </c>
      <c r="H52" s="20">
        <f t="shared" si="5"/>
        <v>0</v>
      </c>
      <c r="I52" s="20">
        <f>SUM(D52:H52)</f>
        <v>0</v>
      </c>
    </row>
    <row r="53" spans="1:9" x14ac:dyDescent="0.25">
      <c r="A53" s="93" t="s">
        <v>62</v>
      </c>
      <c r="B53" s="94"/>
      <c r="C53" s="95"/>
      <c r="D53" s="20">
        <f t="shared" si="5"/>
        <v>0</v>
      </c>
      <c r="E53" s="20">
        <f t="shared" si="5"/>
        <v>0</v>
      </c>
      <c r="F53" s="20">
        <f t="shared" si="5"/>
        <v>0</v>
      </c>
      <c r="G53" s="20">
        <f t="shared" si="5"/>
        <v>0</v>
      </c>
      <c r="H53" s="20">
        <f t="shared" si="5"/>
        <v>0</v>
      </c>
      <c r="I53" s="20">
        <f>SUM(D53:H53)</f>
        <v>0</v>
      </c>
    </row>
    <row r="54" spans="1:9" x14ac:dyDescent="0.25">
      <c r="A54" s="103" t="s">
        <v>63</v>
      </c>
      <c r="B54" s="104"/>
      <c r="C54" s="105"/>
      <c r="D54" s="51">
        <v>0</v>
      </c>
      <c r="E54" s="51">
        <v>0</v>
      </c>
      <c r="F54" s="51">
        <v>0</v>
      </c>
      <c r="G54" s="51">
        <v>0</v>
      </c>
      <c r="H54" s="51">
        <v>0</v>
      </c>
      <c r="I54" s="20">
        <f>SUM(D54:H54)</f>
        <v>0</v>
      </c>
    </row>
    <row r="55" spans="1:9" x14ac:dyDescent="0.25">
      <c r="A55" s="90" t="s">
        <v>64</v>
      </c>
      <c r="B55" s="91"/>
      <c r="C55" s="91"/>
      <c r="D55" s="34"/>
      <c r="E55" s="34"/>
      <c r="F55" s="34"/>
      <c r="G55" s="34"/>
      <c r="H55" s="34"/>
      <c r="I55" s="33"/>
    </row>
    <row r="56" spans="1:9" x14ac:dyDescent="0.25">
      <c r="A56" s="97" t="s">
        <v>65</v>
      </c>
      <c r="B56" s="102"/>
      <c r="C56" s="98"/>
      <c r="D56" s="49">
        <v>0</v>
      </c>
      <c r="E56" s="49">
        <v>0</v>
      </c>
      <c r="F56" s="49">
        <v>0</v>
      </c>
      <c r="G56" s="49">
        <v>0</v>
      </c>
      <c r="H56" s="49">
        <v>0</v>
      </c>
      <c r="I56" s="23">
        <f>SUM(D56:H56)</f>
        <v>0</v>
      </c>
    </row>
    <row r="57" spans="1:9" x14ac:dyDescent="0.25">
      <c r="A57" s="97" t="s">
        <v>66</v>
      </c>
      <c r="B57" s="102"/>
      <c r="C57" s="98"/>
      <c r="D57" s="49">
        <v>0</v>
      </c>
      <c r="E57" s="49">
        <v>0</v>
      </c>
      <c r="F57" s="49">
        <v>0</v>
      </c>
      <c r="G57" s="49">
        <v>0</v>
      </c>
      <c r="H57" s="49">
        <v>0</v>
      </c>
      <c r="I57" s="23">
        <f>SUM(D57:H57)</f>
        <v>0</v>
      </c>
    </row>
    <row r="58" spans="1:9" x14ac:dyDescent="0.25">
      <c r="A58" s="106"/>
      <c r="B58" s="106"/>
      <c r="C58" s="106"/>
      <c r="D58" s="106"/>
      <c r="E58" s="106"/>
      <c r="F58" s="106"/>
      <c r="G58" s="106"/>
      <c r="H58" s="106"/>
      <c r="I58" s="106"/>
    </row>
    <row r="59" spans="1:9" x14ac:dyDescent="0.25">
      <c r="A59" s="93" t="s">
        <v>67</v>
      </c>
      <c r="B59" s="94"/>
      <c r="C59" s="95"/>
      <c r="D59" s="20">
        <f>ROUNDUP(SUM(D56+D57),0)</f>
        <v>0</v>
      </c>
      <c r="E59" s="20">
        <f t="shared" ref="E59:H59" si="6">ROUNDUP(SUM(E56+E57),0)</f>
        <v>0</v>
      </c>
      <c r="F59" s="20">
        <f t="shared" si="6"/>
        <v>0</v>
      </c>
      <c r="G59" s="20">
        <f t="shared" si="6"/>
        <v>0</v>
      </c>
      <c r="H59" s="20">
        <f t="shared" si="6"/>
        <v>0</v>
      </c>
      <c r="I59" s="20">
        <f>SUM(D59:H59)</f>
        <v>0</v>
      </c>
    </row>
    <row r="60" spans="1:9" x14ac:dyDescent="0.25">
      <c r="A60" s="90" t="s">
        <v>68</v>
      </c>
      <c r="B60" s="91"/>
      <c r="C60" s="91"/>
      <c r="D60" s="34"/>
      <c r="E60" s="34"/>
      <c r="F60" s="34"/>
      <c r="G60" s="34"/>
      <c r="H60" s="34"/>
      <c r="I60" s="33"/>
    </row>
    <row r="61" spans="1:9" x14ac:dyDescent="0.25">
      <c r="A61" s="27" t="s">
        <v>69</v>
      </c>
      <c r="B61" s="53" t="s">
        <v>2</v>
      </c>
      <c r="C61" s="35" t="str">
        <f>IF(B61="9 hrs. In-St",Tables!E2,IF(B61="18 hrs. In-St",Tables!E3,IF(B61="27 hrs. In-St",Tables!E4,"Select Credit Hours")))</f>
        <v>Select Credit Hours</v>
      </c>
      <c r="D61" s="24" t="str">
        <f>IFERROR(D39*$C$61,"0")</f>
        <v>0</v>
      </c>
      <c r="E61" s="24" t="str">
        <f>IFERROR(E39*($C$61*1.01),"0")</f>
        <v>0</v>
      </c>
      <c r="F61" s="24" t="str">
        <f>IFERROR(F39*($C$61*1.02),"0")</f>
        <v>0</v>
      </c>
      <c r="G61" s="24" t="str">
        <f>IFERROR(G39*($C$61*1.03),"0")</f>
        <v>0</v>
      </c>
      <c r="H61" s="24" t="str">
        <f>IFERROR(H39*($C$61*1.04),"0")</f>
        <v>0</v>
      </c>
      <c r="I61" s="23">
        <f>SUM(D61:H61)</f>
        <v>0</v>
      </c>
    </row>
    <row r="62" spans="1:9" x14ac:dyDescent="0.25">
      <c r="A62" s="27" t="s">
        <v>129</v>
      </c>
      <c r="B62" s="65"/>
      <c r="C62" s="35"/>
      <c r="D62" s="52">
        <v>0</v>
      </c>
      <c r="E62" s="52">
        <v>0</v>
      </c>
      <c r="F62" s="52">
        <v>0</v>
      </c>
      <c r="G62" s="52">
        <v>0</v>
      </c>
      <c r="H62" s="52">
        <v>0</v>
      </c>
      <c r="I62" s="36">
        <f>SUM(D62:H62)</f>
        <v>0</v>
      </c>
    </row>
    <row r="63" spans="1:9" x14ac:dyDescent="0.25">
      <c r="A63" s="97" t="s">
        <v>71</v>
      </c>
      <c r="B63" s="102"/>
      <c r="C63" s="98"/>
      <c r="D63" s="52">
        <v>0</v>
      </c>
      <c r="E63" s="52">
        <v>0</v>
      </c>
      <c r="F63" s="52">
        <v>0</v>
      </c>
      <c r="G63" s="52">
        <v>0</v>
      </c>
      <c r="H63" s="52">
        <v>0</v>
      </c>
      <c r="I63" s="36">
        <f>SUM(D63:H63)</f>
        <v>0</v>
      </c>
    </row>
    <row r="64" spans="1:9" x14ac:dyDescent="0.25">
      <c r="A64" s="97" t="s">
        <v>72</v>
      </c>
      <c r="B64" s="102"/>
      <c r="C64" s="98"/>
      <c r="D64" s="52">
        <v>0</v>
      </c>
      <c r="E64" s="52">
        <v>0</v>
      </c>
      <c r="F64" s="52">
        <v>0</v>
      </c>
      <c r="G64" s="52">
        <v>0</v>
      </c>
      <c r="H64" s="52">
        <v>0</v>
      </c>
      <c r="I64" s="36">
        <f t="shared" ref="I64:I73" si="7">SUM(D64:H64)</f>
        <v>0</v>
      </c>
    </row>
    <row r="65" spans="1:9" x14ac:dyDescent="0.25">
      <c r="A65" s="97" t="s">
        <v>73</v>
      </c>
      <c r="B65" s="102"/>
      <c r="C65" s="98"/>
      <c r="D65" s="52">
        <v>0</v>
      </c>
      <c r="E65" s="52">
        <v>0</v>
      </c>
      <c r="F65" s="52">
        <v>0</v>
      </c>
      <c r="G65" s="52">
        <v>0</v>
      </c>
      <c r="H65" s="52">
        <v>0</v>
      </c>
      <c r="I65" s="36">
        <f t="shared" si="7"/>
        <v>0</v>
      </c>
    </row>
    <row r="66" spans="1:9" x14ac:dyDescent="0.25">
      <c r="A66" s="63" t="s">
        <v>74</v>
      </c>
      <c r="B66" s="65"/>
      <c r="C66" s="64"/>
      <c r="D66" s="52">
        <v>0</v>
      </c>
      <c r="E66" s="52">
        <v>0</v>
      </c>
      <c r="F66" s="52">
        <v>0</v>
      </c>
      <c r="G66" s="52">
        <v>0</v>
      </c>
      <c r="H66" s="52">
        <v>0</v>
      </c>
      <c r="I66" s="36">
        <f t="shared" si="7"/>
        <v>0</v>
      </c>
    </row>
    <row r="67" spans="1:9" x14ac:dyDescent="0.25">
      <c r="A67" s="97" t="s">
        <v>75</v>
      </c>
      <c r="B67" s="102"/>
      <c r="C67" s="98"/>
      <c r="D67" s="52">
        <v>0</v>
      </c>
      <c r="E67" s="52">
        <v>0</v>
      </c>
      <c r="F67" s="52">
        <v>0</v>
      </c>
      <c r="G67" s="52">
        <v>0</v>
      </c>
      <c r="H67" s="52">
        <v>0</v>
      </c>
      <c r="I67" s="36">
        <f t="shared" si="7"/>
        <v>0</v>
      </c>
    </row>
    <row r="68" spans="1:9" x14ac:dyDescent="0.25">
      <c r="A68" s="63" t="s">
        <v>76</v>
      </c>
      <c r="B68" s="65"/>
      <c r="C68" s="64"/>
      <c r="D68" s="52">
        <v>0</v>
      </c>
      <c r="E68" s="52">
        <v>0</v>
      </c>
      <c r="F68" s="52">
        <v>0</v>
      </c>
      <c r="G68" s="52">
        <v>0</v>
      </c>
      <c r="H68" s="52">
        <v>0</v>
      </c>
      <c r="I68" s="36">
        <f>SUM(D68:H68)</f>
        <v>0</v>
      </c>
    </row>
    <row r="69" spans="1:9" x14ac:dyDescent="0.25">
      <c r="A69" s="63" t="s">
        <v>77</v>
      </c>
      <c r="B69" s="65"/>
      <c r="C69" s="64"/>
      <c r="D69" s="52">
        <v>0</v>
      </c>
      <c r="E69" s="52">
        <v>0</v>
      </c>
      <c r="F69" s="52">
        <v>0</v>
      </c>
      <c r="G69" s="52">
        <v>0</v>
      </c>
      <c r="H69" s="52">
        <v>0</v>
      </c>
      <c r="I69" s="36">
        <f t="shared" si="7"/>
        <v>0</v>
      </c>
    </row>
    <row r="70" spans="1:9" x14ac:dyDescent="0.25">
      <c r="A70" s="63" t="s">
        <v>78</v>
      </c>
      <c r="B70" s="65"/>
      <c r="C70" s="64"/>
      <c r="D70" s="52">
        <v>0</v>
      </c>
      <c r="E70" s="52">
        <v>0</v>
      </c>
      <c r="F70" s="52">
        <v>0</v>
      </c>
      <c r="G70" s="52">
        <v>0</v>
      </c>
      <c r="H70" s="52">
        <v>0</v>
      </c>
      <c r="I70" s="36">
        <f t="shared" si="7"/>
        <v>0</v>
      </c>
    </row>
    <row r="71" spans="1:9" x14ac:dyDescent="0.25">
      <c r="A71" s="27" t="s">
        <v>79</v>
      </c>
      <c r="B71" s="114"/>
      <c r="C71" s="114"/>
      <c r="D71" s="52">
        <v>0</v>
      </c>
      <c r="E71" s="52">
        <v>0</v>
      </c>
      <c r="F71" s="52">
        <v>0</v>
      </c>
      <c r="G71" s="52">
        <v>0</v>
      </c>
      <c r="H71" s="52">
        <v>0</v>
      </c>
      <c r="I71" s="36">
        <f t="shared" si="7"/>
        <v>0</v>
      </c>
    </row>
    <row r="72" spans="1:9" x14ac:dyDescent="0.25">
      <c r="A72" s="27" t="s">
        <v>80</v>
      </c>
      <c r="B72" s="114"/>
      <c r="C72" s="114"/>
      <c r="D72" s="52">
        <v>0</v>
      </c>
      <c r="E72" s="52">
        <v>0</v>
      </c>
      <c r="F72" s="52">
        <v>0</v>
      </c>
      <c r="G72" s="52">
        <v>0</v>
      </c>
      <c r="H72" s="52">
        <v>0</v>
      </c>
      <c r="I72" s="36">
        <f t="shared" si="7"/>
        <v>0</v>
      </c>
    </row>
    <row r="73" spans="1:9" x14ac:dyDescent="0.25">
      <c r="A73" s="27" t="s">
        <v>81</v>
      </c>
      <c r="B73" s="114"/>
      <c r="C73" s="114"/>
      <c r="D73" s="52">
        <v>0</v>
      </c>
      <c r="E73" s="52">
        <v>0</v>
      </c>
      <c r="F73" s="52">
        <v>0</v>
      </c>
      <c r="G73" s="52">
        <v>0</v>
      </c>
      <c r="H73" s="52">
        <v>0</v>
      </c>
      <c r="I73" s="36">
        <f t="shared" si="7"/>
        <v>0</v>
      </c>
    </row>
    <row r="74" spans="1:9" x14ac:dyDescent="0.25">
      <c r="A74" s="93" t="s">
        <v>82</v>
      </c>
      <c r="B74" s="94"/>
      <c r="C74" s="95"/>
      <c r="D74" s="21">
        <f>ROUNDUP(SUM(D61:D73),0)</f>
        <v>0</v>
      </c>
      <c r="E74" s="21">
        <f t="shared" ref="E74:H74" si="8">ROUNDUP(SUM(E61:E73),0)</f>
        <v>0</v>
      </c>
      <c r="F74" s="21">
        <f t="shared" si="8"/>
        <v>0</v>
      </c>
      <c r="G74" s="21">
        <f t="shared" si="8"/>
        <v>0</v>
      </c>
      <c r="H74" s="21">
        <f t="shared" si="8"/>
        <v>0</v>
      </c>
      <c r="I74" s="21">
        <f>SUM(D74:H74)</f>
        <v>0</v>
      </c>
    </row>
    <row r="75" spans="1:9" x14ac:dyDescent="0.25">
      <c r="A75" s="107" t="s">
        <v>83</v>
      </c>
      <c r="B75" s="108"/>
      <c r="C75" s="109"/>
      <c r="D75" s="12">
        <f>D53+D54+D59+D74</f>
        <v>0</v>
      </c>
      <c r="E75" s="12">
        <f t="shared" ref="E75:H75" si="9">E53+E54+E59+E74</f>
        <v>0</v>
      </c>
      <c r="F75" s="12">
        <f t="shared" si="9"/>
        <v>0</v>
      </c>
      <c r="G75" s="12">
        <f t="shared" si="9"/>
        <v>0</v>
      </c>
      <c r="H75" s="12">
        <f t="shared" si="9"/>
        <v>0</v>
      </c>
      <c r="I75" s="12">
        <f t="shared" ref="I75" si="10">SUM(D75:H75)</f>
        <v>0</v>
      </c>
    </row>
    <row r="76" spans="1:9" x14ac:dyDescent="0.25">
      <c r="A76" s="6" t="s">
        <v>84</v>
      </c>
      <c r="B76" s="7"/>
      <c r="C76" s="46" t="s">
        <v>4</v>
      </c>
      <c r="D76" s="13" t="str">
        <f>IF($C$76="MTDC",(D53+D59+D63+D64+D65+D66+D67+D69+D71+D72+D73),IF($C$76="TDCEXTUI",(D53+D54+D59+D63+D64+D65+D66+D67+D68+D69+D70+D71+D72+D73),"-"))</f>
        <v>-</v>
      </c>
      <c r="E76" s="13" t="str">
        <f t="shared" ref="E76:H76" si="11">IF($C$76="MTDC",(E53+E59+E63+E64+E65+E66+E67+E69+E71+E72+E73),IF($C$76="TDCEXTUI",(E53+E54+E59+E63+E64+E65+E66+E67+E68+E69+E70+E71+E72+E73),"-"))</f>
        <v>-</v>
      </c>
      <c r="F76" s="13" t="str">
        <f t="shared" si="11"/>
        <v>-</v>
      </c>
      <c r="G76" s="13" t="str">
        <f t="shared" si="11"/>
        <v>-</v>
      </c>
      <c r="H76" s="13" t="str">
        <f t="shared" si="11"/>
        <v>-</v>
      </c>
      <c r="I76" s="14">
        <f>SUM(D76:H76)</f>
        <v>0</v>
      </c>
    </row>
    <row r="77" spans="1:9" x14ac:dyDescent="0.25">
      <c r="A77" s="66" t="s">
        <v>85</v>
      </c>
      <c r="B77" s="67"/>
      <c r="C77" s="54"/>
      <c r="D77" s="37" t="str">
        <f>IFERROR(D76*$C$77,"0")</f>
        <v>0</v>
      </c>
      <c r="E77" s="37" t="str">
        <f>IFERROR(E76*$C$77,"0")</f>
        <v>0</v>
      </c>
      <c r="F77" s="37" t="str">
        <f>IFERROR(F76*$C$77,"0")</f>
        <v>0</v>
      </c>
      <c r="G77" s="37" t="str">
        <f>IFERROR(G76*$C$77,"0")</f>
        <v>0</v>
      </c>
      <c r="H77" s="37" t="str">
        <f>IFERROR(H76*$C$77,"0")</f>
        <v>0</v>
      </c>
      <c r="I77" s="12">
        <f>SUM(D77:H77)</f>
        <v>0</v>
      </c>
    </row>
    <row r="78" spans="1:9" ht="18.75" x14ac:dyDescent="0.3">
      <c r="A78" s="110" t="s">
        <v>86</v>
      </c>
      <c r="B78" s="111"/>
      <c r="C78" s="112"/>
      <c r="D78" s="15">
        <f>ROUNDUP(SUM(D75+D77),0)</f>
        <v>0</v>
      </c>
      <c r="E78" s="15">
        <f t="shared" ref="E78:H78" si="12">ROUNDUP(SUM(E75+E77),0)</f>
        <v>0</v>
      </c>
      <c r="F78" s="15">
        <f t="shared" si="12"/>
        <v>0</v>
      </c>
      <c r="G78" s="15">
        <f t="shared" si="12"/>
        <v>0</v>
      </c>
      <c r="H78" s="15">
        <f t="shared" si="12"/>
        <v>0</v>
      </c>
      <c r="I78" s="15">
        <f>SUM(D78:H78)</f>
        <v>0</v>
      </c>
    </row>
    <row r="79" spans="1:9" ht="18.75" x14ac:dyDescent="0.3">
      <c r="A79" s="8"/>
      <c r="B79" s="9"/>
      <c r="C79" s="10"/>
      <c r="D79" s="11"/>
      <c r="E79" s="11"/>
      <c r="F79" s="11"/>
      <c r="G79" s="11"/>
      <c r="H79" s="11"/>
      <c r="I79" s="11"/>
    </row>
    <row r="80" spans="1:9" x14ac:dyDescent="0.25">
      <c r="A80" s="113" t="s">
        <v>87</v>
      </c>
      <c r="B80" s="113"/>
      <c r="C80" s="113"/>
      <c r="D80" s="36"/>
      <c r="E80" s="36"/>
      <c r="F80" s="36"/>
      <c r="G80" s="36"/>
      <c r="H80" s="36"/>
      <c r="I80" s="36"/>
    </row>
    <row r="81" spans="1:9" x14ac:dyDescent="0.25">
      <c r="A81" s="18" t="s">
        <v>88</v>
      </c>
      <c r="B81" s="19"/>
      <c r="C81" s="17"/>
      <c r="D81" s="52"/>
      <c r="E81" s="52"/>
      <c r="F81" s="52"/>
      <c r="G81" s="52"/>
      <c r="H81" s="52"/>
      <c r="I81" s="16">
        <f>SUM(D81:H81)</f>
        <v>0</v>
      </c>
    </row>
    <row r="82" spans="1:9" x14ac:dyDescent="0.25">
      <c r="A82" s="18" t="s">
        <v>95</v>
      </c>
      <c r="B82" s="19"/>
      <c r="C82" s="17"/>
      <c r="D82" s="16" t="str">
        <f>IF(D81&lt;&gt;"",D81-D75,"NA")</f>
        <v>NA</v>
      </c>
      <c r="E82" s="16" t="str">
        <f>IF(E81&lt;&gt;"",E81-E75,"NA")</f>
        <v>NA</v>
      </c>
      <c r="F82" s="16" t="str">
        <f>IF(F81&lt;&gt;"",F81-F75,"NA")</f>
        <v>NA</v>
      </c>
      <c r="G82" s="16" t="str">
        <f>IF(G81&lt;&gt;"",G81-G75,"NA")</f>
        <v>NA</v>
      </c>
      <c r="H82" s="16" t="str">
        <f>IF(H81&lt;&gt;"",H81-H75,"NA")</f>
        <v>NA</v>
      </c>
      <c r="I82" s="16">
        <f>SUM(D82:H82)</f>
        <v>0</v>
      </c>
    </row>
    <row r="83" spans="1:9" x14ac:dyDescent="0.25">
      <c r="A83" s="27"/>
      <c r="B83" s="28"/>
      <c r="C83" s="25"/>
      <c r="D83" s="36"/>
      <c r="E83" s="36"/>
      <c r="F83" s="36"/>
      <c r="G83" s="36"/>
      <c r="H83" s="36"/>
      <c r="I83" s="36"/>
    </row>
    <row r="84" spans="1:9" x14ac:dyDescent="0.25">
      <c r="A84" s="18" t="s">
        <v>89</v>
      </c>
      <c r="B84" s="19"/>
      <c r="C84" s="17"/>
      <c r="D84" s="52"/>
      <c r="E84" s="52"/>
      <c r="F84" s="52"/>
      <c r="G84" s="52"/>
      <c r="H84" s="52"/>
      <c r="I84" s="16">
        <f>SUM(D84:H84)</f>
        <v>0</v>
      </c>
    </row>
    <row r="85" spans="1:9" x14ac:dyDescent="0.25">
      <c r="A85" s="18" t="s">
        <v>96</v>
      </c>
      <c r="B85" s="19"/>
      <c r="C85" s="17"/>
      <c r="D85" s="16" t="str">
        <f>IF(D84&lt;&gt;"",D84-D77,"NA")</f>
        <v>NA</v>
      </c>
      <c r="E85" s="16" t="str">
        <f t="shared" ref="E85:H85" si="13">IF(E84&lt;&gt;"",E84-E77,"NA")</f>
        <v>NA</v>
      </c>
      <c r="F85" s="16" t="str">
        <f t="shared" si="13"/>
        <v>NA</v>
      </c>
      <c r="G85" s="16" t="str">
        <f t="shared" si="13"/>
        <v>NA</v>
      </c>
      <c r="H85" s="16" t="str">
        <f t="shared" si="13"/>
        <v>NA</v>
      </c>
      <c r="I85" s="16">
        <f>SUM(D85:H85)</f>
        <v>0</v>
      </c>
    </row>
    <row r="86" spans="1:9" x14ac:dyDescent="0.25">
      <c r="A86" s="27"/>
      <c r="B86" s="28"/>
      <c r="C86" s="25"/>
      <c r="D86" s="36"/>
      <c r="E86" s="36"/>
      <c r="F86" s="36"/>
      <c r="G86" s="36"/>
      <c r="H86" s="36"/>
      <c r="I86" s="36"/>
    </row>
    <row r="87" spans="1:9" x14ac:dyDescent="0.25">
      <c r="A87" s="18" t="s">
        <v>90</v>
      </c>
      <c r="B87" s="19"/>
      <c r="C87" s="17"/>
      <c r="D87" s="52"/>
      <c r="E87" s="52"/>
      <c r="F87" s="52"/>
      <c r="G87" s="52"/>
      <c r="H87" s="52"/>
      <c r="I87" s="16">
        <f>SUM(D87:H87)</f>
        <v>0</v>
      </c>
    </row>
    <row r="88" spans="1:9" x14ac:dyDescent="0.25">
      <c r="A88" s="18" t="s">
        <v>97</v>
      </c>
      <c r="B88" s="19"/>
      <c r="C88" s="17"/>
      <c r="D88" s="16" t="str">
        <f>IF(D87&lt;&gt;"",D87-D78,"NA")</f>
        <v>NA</v>
      </c>
      <c r="E88" s="16" t="str">
        <f>IF(E87&lt;&gt;"",E87-E78,"NA")</f>
        <v>NA</v>
      </c>
      <c r="F88" s="16" t="str">
        <f>IF(F87&lt;&gt;"",F87-F78,"NA")</f>
        <v>NA</v>
      </c>
      <c r="G88" s="16" t="str">
        <f>IF(G87&lt;&gt;"",G87-G78,"NA")</f>
        <v>NA</v>
      </c>
      <c r="H88" s="16" t="str">
        <f>IF(H87&lt;&gt;"",H87-H78,"NA")</f>
        <v>NA</v>
      </c>
      <c r="I88" s="16">
        <f>SUM(D88:H88)</f>
        <v>0</v>
      </c>
    </row>
  </sheetData>
  <sheetProtection algorithmName="SHA-512" hashValue="MRHuGVbMxIpKES5mmcC/chzWE7g6UneCMh5NIgaHoAkK81/4sezavaxIQsIkdCorfdH/OPhCwjIyozTkkTXUhA==" saltValue="vTHlhwJfydyvCyyDZ8gIXQ==" spinCount="100000" sheet="1" objects="1" scenarios="1"/>
  <protectedRanges>
    <protectedRange sqref="A1:C2" name="Range1"/>
    <protectedRange sqref="D3:H4" name="Project Period"/>
    <protectedRange sqref="C4 A6 C6 C7 B8 C10 A10 C11 B12 A14 C14 C15 B16 A23 C23:C24 B25 C27:C28 A27 B29 C31:C32 B33 A31 D35:H35 C36:H36 D39:H40 C40 D43:H44 C44" name="Personnel"/>
    <protectedRange sqref="D54:H54 D56:H57 B61 D62:H73 B71:C73" name="ODC"/>
    <protectedRange sqref="C76:C77 D81:H81 D84:H84 D87:H87" name="Totals"/>
  </protectedRanges>
  <mergeCells count="45">
    <mergeCell ref="A24:B24"/>
    <mergeCell ref="A1:C2"/>
    <mergeCell ref="D1:I1"/>
    <mergeCell ref="B3:C3"/>
    <mergeCell ref="A5:C5"/>
    <mergeCell ref="A7:B7"/>
    <mergeCell ref="A11:B11"/>
    <mergeCell ref="A15:B15"/>
    <mergeCell ref="A18:C18"/>
    <mergeCell ref="A19:C19"/>
    <mergeCell ref="A20:C20"/>
    <mergeCell ref="A22:C22"/>
    <mergeCell ref="A48:C48"/>
    <mergeCell ref="A28:B28"/>
    <mergeCell ref="A32:B32"/>
    <mergeCell ref="B35:C35"/>
    <mergeCell ref="A36:B36"/>
    <mergeCell ref="A38:C38"/>
    <mergeCell ref="B39:C39"/>
    <mergeCell ref="A42:C42"/>
    <mergeCell ref="B43:C43"/>
    <mergeCell ref="A44:B44"/>
    <mergeCell ref="A46:C46"/>
    <mergeCell ref="A47:C47"/>
    <mergeCell ref="A64:C64"/>
    <mergeCell ref="A49:C49"/>
    <mergeCell ref="A52:C52"/>
    <mergeCell ref="A53:C53"/>
    <mergeCell ref="A54:C54"/>
    <mergeCell ref="A55:C55"/>
    <mergeCell ref="A56:C56"/>
    <mergeCell ref="A57:C57"/>
    <mergeCell ref="A58:I58"/>
    <mergeCell ref="A59:C59"/>
    <mergeCell ref="A60:C60"/>
    <mergeCell ref="A63:C63"/>
    <mergeCell ref="A75:C75"/>
    <mergeCell ref="A78:C78"/>
    <mergeCell ref="A80:C80"/>
    <mergeCell ref="A65:C65"/>
    <mergeCell ref="A67:C67"/>
    <mergeCell ref="B71:C71"/>
    <mergeCell ref="B72:C72"/>
    <mergeCell ref="B73:C73"/>
    <mergeCell ref="A74:C74"/>
  </mergeCells>
  <conditionalFormatting sqref="D8:H8">
    <cfRule type="cellIs" dxfId="13" priority="25" operator="equal">
      <formula>#VALUE!</formula>
    </cfRule>
    <cfRule type="cellIs" dxfId="12" priority="26" operator="equal">
      <formula>0</formula>
    </cfRule>
  </conditionalFormatting>
  <conditionalFormatting sqref="D12:H12">
    <cfRule type="cellIs" dxfId="11" priority="19" operator="equal">
      <formula>#VALUE!</formula>
    </cfRule>
    <cfRule type="cellIs" dxfId="10" priority="20" operator="equal">
      <formula>0</formula>
    </cfRule>
  </conditionalFormatting>
  <conditionalFormatting sqref="D16:H16">
    <cfRule type="cellIs" dxfId="9" priority="17" operator="equal">
      <formula>#VALUE!</formula>
    </cfRule>
    <cfRule type="cellIs" dxfId="8" priority="18" operator="equal">
      <formula>0</formula>
    </cfRule>
  </conditionalFormatting>
  <conditionalFormatting sqref="D25:H25">
    <cfRule type="cellIs" dxfId="7" priority="9" operator="equal">
      <formula>#VALUE!</formula>
    </cfRule>
    <cfRule type="cellIs" dxfId="6" priority="10" operator="equal">
      <formula>0</formula>
    </cfRule>
  </conditionalFormatting>
  <conditionalFormatting sqref="D29:H29">
    <cfRule type="cellIs" dxfId="5" priority="7" operator="equal">
      <formula>#VALUE!</formula>
    </cfRule>
    <cfRule type="cellIs" dxfId="4" priority="8" operator="equal">
      <formula>0</formula>
    </cfRule>
  </conditionalFormatting>
  <conditionalFormatting sqref="D33:H33">
    <cfRule type="cellIs" dxfId="3" priority="5" operator="equal">
      <formula>#VALUE!</formula>
    </cfRule>
    <cfRule type="cellIs" dxfId="2" priority="6" operator="equal">
      <formula>0</formula>
    </cfRule>
  </conditionalFormatting>
  <conditionalFormatting sqref="D61:H61">
    <cfRule type="cellIs" dxfId="1" priority="39" operator="equal">
      <formula>#VALUE!</formula>
    </cfRule>
    <cfRule type="cellIs" dxfId="0" priority="40" operator="equal">
      <formula>0</formula>
    </cfRule>
  </conditionalFormatting>
  <pageMargins left="0.7" right="0.7" top="0.75" bottom="0.75" header="0.3" footer="0.3"/>
  <pageSetup scale="5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Tables!$G$1:$G$3</xm:f>
          </x14:formula1>
          <xm:sqref>C76</xm:sqref>
        </x14:dataValidation>
        <x14:dataValidation type="list" allowBlank="1" showInputMessage="1" showErrorMessage="1" xr:uid="{00000000-0002-0000-0400-000001000000}">
          <x14:formula1>
            <xm:f>Tables!$D$1:$D$4</xm:f>
          </x14:formula1>
          <xm:sqref>B61</xm:sqref>
        </x14:dataValidation>
        <x14:dataValidation type="list" allowBlank="1" showInputMessage="1" showErrorMessage="1" xr:uid="{00000000-0002-0000-0400-000004000000}">
          <x14:formula1>
            <xm:f>Tables!$A$1:$A$14</xm:f>
          </x14:formula1>
          <xm:sqref>B33 B8 B12 B16 B25 B29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A9990BD4EFCB45B42B5D072E0CD773" ma:contentTypeVersion="13" ma:contentTypeDescription="Create a new document." ma:contentTypeScope="" ma:versionID="62e48443653394bf73ad62948aa69d01">
  <xsd:schema xmlns:xsd="http://www.w3.org/2001/XMLSchema" xmlns:xs="http://www.w3.org/2001/XMLSchema" xmlns:p="http://schemas.microsoft.com/office/2006/metadata/properties" xmlns:ns3="5a206ac7-4fe3-4eec-95e2-917f2a578c79" xmlns:ns4="14445d04-1126-4459-854f-026b917739ac" targetNamespace="http://schemas.microsoft.com/office/2006/metadata/properties" ma:root="true" ma:fieldsID="490f4f87d8b9a5743f5644ded1711e21" ns3:_="" ns4:_="">
    <xsd:import namespace="5a206ac7-4fe3-4eec-95e2-917f2a578c79"/>
    <xsd:import namespace="14445d04-1126-4459-854f-026b917739a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206ac7-4fe3-4eec-95e2-917f2a578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4445d04-1126-4459-854f-026b917739a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2 y D W P R 0 D 3 a k A A A A 9 g A A A B I A H A B D b 2 5 m a W c v U G F j a 2 F n Z S 5 4 b W w g o h g A K K A U A A A A A A A A A A A A A A A A A A A A A A A A A A A A h Y 8 x D o I w G I W v Q r r T l m o M I a U M r p K Y E I 1 r U y o 0 w o + h x X I 3 B 4 / k F c Q o 6 u b 4 v v c N 7 9 2 v N 5 6 N b R N c d G 9 N B y m K M E W B B t W V B q o U D e 4 Y x i g T f C v V S V Y 6 m G S w y W j L F N X O n R N C v P f Y L 3 D X V 4 R R G p F D v i l U r V u J P r L 5 L 4 c G r J O g N B J 8 / x o j G I 7 Y E q 9 Y j C k n M + S 5 g a / A p r 3 P 9 g f y 9 d C 4 o d d C Q 7 g r O J k j J + 8 P 4 g F Q S w M E F A A C A A g A V 2 y D 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d s g 1 g o i k e 4 D g A A A B E A A A A T A B w A R m 9 y b X V s Y X M v U 2 V j d G l v b j E u b S C i G A A o o B Q A A A A A A A A A A A A A A A A A A A A A A A A A A A A r T k 0 u y c z P U w i G 0 I b W A F B L A Q I t A B Q A A g A I A F d s g 1 j 0 d A 9 2 p A A A A P Y A A A A S A A A A A A A A A A A A A A A A A A A A A A B D b 2 5 m a W c v U G F j a 2 F n Z S 5 4 b W x Q S w E C L Q A U A A I A C A B X b I N Y D 8 r p q 6 Q A A A D p A A A A E w A A A A A A A A A A A A A A A A D w A A A A W 0 N v b n R l b n R f V H l w Z X N d L n h t b F B L A Q I t A B Q A A g A I A F d s g 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J N T X E 0 7 Z X T r / + 1 e w u L a y K A A A A A A I A A A A A A A N m A A D A A A A A E A A A A D D P i d E Q g 3 I a 7 p u / 6 l w i h c E A A A A A B I A A A K A A A A A Q A A A A H 6 8 2 V 6 h E u v x g N E R f o 8 e e r 1 A A A A C j c r u 7 Q g I I e k R C E C e R g v K T q E k S e C w x g / N i 7 z P A F J b o x U / v 8 G v O 3 b E N j w O T R I J O x e x k B T o w V + 3 c v U q p h O f Z Q b 5 i 2 P I G h r + + H V 4 0 n / k N 0 k q 1 x h Q A A A C t r O l B U T 0 s 5 J I c A c v A D L E R p i 8 F B A = = < / D a t a M a s h u p > 
</file>

<file path=customXml/itemProps1.xml><?xml version="1.0" encoding="utf-8"?>
<ds:datastoreItem xmlns:ds="http://schemas.openxmlformats.org/officeDocument/2006/customXml" ds:itemID="{D7AD562A-5CDC-4323-A63E-625F2322C4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206ac7-4fe3-4eec-95e2-917f2a578c79"/>
    <ds:schemaRef ds:uri="14445d04-1126-4459-854f-026b917739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CE88C4-FF1D-440E-AE80-8C1A521A06BB}">
  <ds:schemaRefs>
    <ds:schemaRef ds:uri="http://purl.org/dc/dcmitype/"/>
    <ds:schemaRef ds:uri="5a206ac7-4fe3-4eec-95e2-917f2a578c79"/>
    <ds:schemaRef ds:uri="http://schemas.microsoft.com/office/2006/metadata/properties"/>
    <ds:schemaRef ds:uri="14445d04-1126-4459-854f-026b917739ac"/>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4722CF44-BB92-46DD-96E8-CE06EA03E61A}">
  <ds:schemaRefs>
    <ds:schemaRef ds:uri="http://schemas.microsoft.com/sharepoint/v3/contenttype/forms"/>
  </ds:schemaRefs>
</ds:datastoreItem>
</file>

<file path=customXml/itemProps4.xml><?xml version="1.0" encoding="utf-8"?>
<ds:datastoreItem xmlns:ds="http://schemas.openxmlformats.org/officeDocument/2006/customXml" ds:itemID="{E64B6618-3080-4E0A-B322-FF61E2B6505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Tables</vt:lpstr>
      <vt:lpstr>Introduction</vt:lpstr>
      <vt:lpstr>Budget Workbook Instructions</vt:lpstr>
      <vt:lpstr>Sample Budget</vt:lpstr>
      <vt:lpstr>Budget Workbook Blank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Chad Stubbs</dc:creator>
  <cp:keywords/>
  <dc:description/>
  <cp:lastModifiedBy>Eileen Campanale</cp:lastModifiedBy>
  <cp:revision/>
  <dcterms:created xsi:type="dcterms:W3CDTF">2014-09-18T16:16:25Z</dcterms:created>
  <dcterms:modified xsi:type="dcterms:W3CDTF">2024-06-06T18:43:02Z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0x0101001EA9990BD4EFCB45B42B5D072E0CD773</vt:lpwstr>
  </property>
</Properties>
</file>